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moux\Documents\LMH\Training Camp\"/>
    </mc:Choice>
  </mc:AlternateContent>
  <xr:revisionPtr revIDLastSave="0" documentId="13_ncr:1_{FF2A8981-7972-48AD-8F15-B421E903B72A}" xr6:coauthVersionLast="47" xr6:coauthVersionMax="47" xr10:uidLastSave="{00000000-0000-0000-0000-000000000000}"/>
  <bookViews>
    <workbookView xWindow="-120" yWindow="-120" windowWidth="38640" windowHeight="15840" xr2:uid="{8E93F162-59C9-420F-94BF-9710612854EE}"/>
  </bookViews>
  <sheets>
    <sheet name="T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9" i="1" l="1"/>
  <c r="AU69" i="1"/>
  <c r="AO69" i="1"/>
  <c r="AP69" i="1" s="1"/>
  <c r="AM69" i="1"/>
  <c r="AN69" i="1" s="1"/>
  <c r="AK69" i="1"/>
  <c r="AL69" i="1" s="1"/>
  <c r="AJ69" i="1"/>
  <c r="AI69" i="1"/>
  <c r="AH69" i="1"/>
  <c r="AG69" i="1"/>
  <c r="AE69" i="1"/>
  <c r="AF69" i="1" s="1"/>
  <c r="AA69" i="1"/>
  <c r="AB69" i="1" s="1"/>
  <c r="Z69" i="1"/>
  <c r="Y69" i="1"/>
  <c r="X69" i="1"/>
  <c r="W69" i="1"/>
  <c r="AU68" i="1"/>
  <c r="AV68" i="1" s="1"/>
  <c r="AO68" i="1"/>
  <c r="AP68" i="1" s="1"/>
  <c r="AN68" i="1"/>
  <c r="AM68" i="1"/>
  <c r="AL68" i="1"/>
  <c r="AK68" i="1"/>
  <c r="AI68" i="1"/>
  <c r="AJ68" i="1" s="1"/>
  <c r="AG68" i="1"/>
  <c r="AH68" i="1" s="1"/>
  <c r="AF68" i="1"/>
  <c r="AE68" i="1"/>
  <c r="AB68" i="1"/>
  <c r="AA68" i="1"/>
  <c r="Y68" i="1"/>
  <c r="Z68" i="1" s="1"/>
  <c r="W68" i="1"/>
  <c r="X68" i="1" s="1"/>
  <c r="AV67" i="1"/>
  <c r="AU67" i="1"/>
  <c r="AP67" i="1"/>
  <c r="AO67" i="1"/>
  <c r="AM67" i="1"/>
  <c r="AN67" i="1" s="1"/>
  <c r="AK67" i="1"/>
  <c r="AL67" i="1" s="1"/>
  <c r="AJ67" i="1"/>
  <c r="AI67" i="1"/>
  <c r="AH67" i="1"/>
  <c r="AG67" i="1"/>
  <c r="AE67" i="1"/>
  <c r="AF67" i="1" s="1"/>
  <c r="AA67" i="1"/>
  <c r="AB67" i="1" s="1"/>
  <c r="Z67" i="1"/>
  <c r="Y67" i="1"/>
  <c r="W67" i="1"/>
  <c r="X67" i="1" s="1"/>
  <c r="AU66" i="1"/>
  <c r="AV66" i="1" s="1"/>
  <c r="AO66" i="1"/>
  <c r="AP66" i="1" s="1"/>
  <c r="AN66" i="1"/>
  <c r="AM66" i="1"/>
  <c r="AL66" i="1"/>
  <c r="AK66" i="1"/>
  <c r="AI66" i="1"/>
  <c r="AJ66" i="1" s="1"/>
  <c r="AG66" i="1"/>
  <c r="AH66" i="1" s="1"/>
  <c r="AF66" i="1"/>
  <c r="AE66" i="1"/>
  <c r="AB66" i="1"/>
  <c r="AA66" i="1"/>
  <c r="Y66" i="1"/>
  <c r="Z66" i="1" s="1"/>
  <c r="W66" i="1"/>
  <c r="X66" i="1" s="1"/>
  <c r="AV65" i="1"/>
  <c r="AU65" i="1"/>
  <c r="AP65" i="1"/>
  <c r="AO65" i="1"/>
  <c r="AM65" i="1"/>
  <c r="AN65" i="1" s="1"/>
  <c r="AK65" i="1"/>
  <c r="AL65" i="1" s="1"/>
  <c r="AJ65" i="1"/>
  <c r="AI65" i="1"/>
  <c r="AH65" i="1"/>
  <c r="AG65" i="1"/>
  <c r="AE65" i="1"/>
  <c r="AF65" i="1" s="1"/>
  <c r="AA65" i="1"/>
  <c r="AB65" i="1" s="1"/>
  <c r="Z65" i="1"/>
  <c r="Y65" i="1"/>
  <c r="X65" i="1"/>
  <c r="W65" i="1"/>
  <c r="X58" i="1"/>
  <c r="X57" i="1"/>
  <c r="X56" i="1"/>
  <c r="AV60" i="1"/>
  <c r="AV59" i="1"/>
  <c r="AV58" i="1"/>
  <c r="AV57" i="1"/>
  <c r="AV56" i="1"/>
  <c r="AP60" i="1"/>
  <c r="AP59" i="1"/>
  <c r="AP58" i="1"/>
  <c r="AP57" i="1"/>
  <c r="AP56" i="1"/>
  <c r="AN60" i="1"/>
  <c r="AN59" i="1"/>
  <c r="AN58" i="1"/>
  <c r="AN57" i="1"/>
  <c r="AN56" i="1"/>
  <c r="AL60" i="1"/>
  <c r="AL59" i="1"/>
  <c r="AL58" i="1"/>
  <c r="AL57" i="1"/>
  <c r="AL56" i="1"/>
  <c r="AJ60" i="1"/>
  <c r="AJ59" i="1"/>
  <c r="AJ58" i="1"/>
  <c r="AJ57" i="1"/>
  <c r="AJ56" i="1"/>
  <c r="AH60" i="1"/>
  <c r="AH59" i="1"/>
  <c r="AH58" i="1"/>
  <c r="AH57" i="1"/>
  <c r="AH56" i="1"/>
  <c r="AF60" i="1"/>
  <c r="AF59" i="1"/>
  <c r="AF58" i="1"/>
  <c r="AF57" i="1"/>
  <c r="AF56" i="1"/>
  <c r="AB60" i="1"/>
  <c r="AB58" i="1"/>
  <c r="AB57" i="1"/>
  <c r="AB56" i="1"/>
  <c r="Z60" i="1"/>
  <c r="Z59" i="1"/>
  <c r="Z58" i="1"/>
  <c r="Z57" i="1"/>
  <c r="Z56" i="1"/>
  <c r="AB15" i="1"/>
  <c r="AT51" i="1"/>
  <c r="AS51" i="1"/>
  <c r="AR51" i="1"/>
  <c r="AQ51" i="1"/>
  <c r="AP51" i="1"/>
  <c r="AO51" i="1"/>
  <c r="AM51" i="1"/>
  <c r="AN51" i="1" s="1"/>
  <c r="AL51" i="1"/>
  <c r="AK51" i="1"/>
  <c r="AJ51" i="1"/>
  <c r="AI51" i="1"/>
  <c r="AH51" i="1"/>
  <c r="AG51" i="1"/>
  <c r="AE51" i="1"/>
  <c r="AF51" i="1" s="1"/>
  <c r="AD51" i="1"/>
  <c r="AC51" i="1"/>
  <c r="AB51" i="1"/>
  <c r="AA51" i="1"/>
  <c r="Z51" i="1"/>
  <c r="Y51" i="1"/>
  <c r="W51" i="1"/>
  <c r="X51" i="1" s="1"/>
  <c r="AT50" i="1"/>
  <c r="AS50" i="1"/>
  <c r="AR50" i="1"/>
  <c r="AQ50" i="1"/>
  <c r="AP50" i="1"/>
  <c r="AO50" i="1"/>
  <c r="AM50" i="1"/>
  <c r="AN50" i="1" s="1"/>
  <c r="AL50" i="1"/>
  <c r="AK50" i="1"/>
  <c r="AJ50" i="1"/>
  <c r="AI50" i="1"/>
  <c r="AH50" i="1"/>
  <c r="AG50" i="1"/>
  <c r="AE50" i="1"/>
  <c r="AF50" i="1" s="1"/>
  <c r="AD50" i="1"/>
  <c r="AC50" i="1"/>
  <c r="AB50" i="1"/>
  <c r="AA50" i="1"/>
  <c r="Z50" i="1"/>
  <c r="Y50" i="1"/>
  <c r="W50" i="1"/>
  <c r="X50" i="1" s="1"/>
  <c r="AT49" i="1"/>
  <c r="AS49" i="1"/>
  <c r="AR49" i="1"/>
  <c r="AQ49" i="1"/>
  <c r="AP49" i="1"/>
  <c r="AO49" i="1"/>
  <c r="AM49" i="1"/>
  <c r="AN49" i="1" s="1"/>
  <c r="AL49" i="1"/>
  <c r="AK49" i="1"/>
  <c r="AJ49" i="1"/>
  <c r="AI49" i="1"/>
  <c r="AH49" i="1"/>
  <c r="AG49" i="1"/>
  <c r="AE49" i="1"/>
  <c r="AF49" i="1" s="1"/>
  <c r="AD49" i="1"/>
  <c r="AC49" i="1"/>
  <c r="AB49" i="1"/>
  <c r="AA49" i="1"/>
  <c r="Z49" i="1"/>
  <c r="Y49" i="1"/>
  <c r="W49" i="1"/>
  <c r="X49" i="1" s="1"/>
  <c r="AT48" i="1"/>
  <c r="AS48" i="1"/>
  <c r="AR48" i="1"/>
  <c r="AQ48" i="1"/>
  <c r="AP48" i="1"/>
  <c r="AO48" i="1"/>
  <c r="AM48" i="1"/>
  <c r="AN48" i="1" s="1"/>
  <c r="AL48" i="1"/>
  <c r="AK48" i="1"/>
  <c r="AJ48" i="1"/>
  <c r="AI48" i="1"/>
  <c r="AH48" i="1"/>
  <c r="AG48" i="1"/>
  <c r="AE48" i="1"/>
  <c r="AF48" i="1" s="1"/>
  <c r="AD48" i="1"/>
  <c r="AC48" i="1"/>
  <c r="AB48" i="1"/>
  <c r="AA48" i="1"/>
  <c r="Z48" i="1"/>
  <c r="Y48" i="1"/>
  <c r="W48" i="1"/>
  <c r="X48" i="1" s="1"/>
  <c r="AT47" i="1"/>
  <c r="AS47" i="1"/>
  <c r="AR47" i="1"/>
  <c r="AQ47" i="1"/>
  <c r="AP47" i="1"/>
  <c r="AO47" i="1"/>
  <c r="AM47" i="1"/>
  <c r="AN47" i="1" s="1"/>
  <c r="AL47" i="1"/>
  <c r="AK47" i="1"/>
  <c r="AJ47" i="1"/>
  <c r="AI47" i="1"/>
  <c r="AH47" i="1"/>
  <c r="AG47" i="1"/>
  <c r="AE47" i="1"/>
  <c r="AF47" i="1" s="1"/>
  <c r="AD47" i="1"/>
  <c r="AC47" i="1"/>
  <c r="AB47" i="1"/>
  <c r="AA47" i="1"/>
  <c r="Z47" i="1"/>
  <c r="Y47" i="1"/>
  <c r="W47" i="1"/>
  <c r="X47" i="1" s="1"/>
  <c r="AT42" i="1"/>
  <c r="AS42" i="1"/>
  <c r="AR42" i="1"/>
  <c r="AQ42" i="1"/>
  <c r="AO42" i="1"/>
  <c r="AP42" i="1" s="1"/>
  <c r="AN42" i="1"/>
  <c r="AM42" i="1"/>
  <c r="AL42" i="1"/>
  <c r="AK42" i="1"/>
  <c r="AJ42" i="1"/>
  <c r="AI42" i="1"/>
  <c r="AG42" i="1"/>
  <c r="AH42" i="1" s="1"/>
  <c r="AF42" i="1"/>
  <c r="AE42" i="1"/>
  <c r="AD42" i="1"/>
  <c r="AC42" i="1"/>
  <c r="AB42" i="1"/>
  <c r="AA42" i="1"/>
  <c r="Y42" i="1"/>
  <c r="Z42" i="1" s="1"/>
  <c r="X42" i="1"/>
  <c r="W42" i="1"/>
  <c r="AT41" i="1"/>
  <c r="AS41" i="1"/>
  <c r="AR41" i="1"/>
  <c r="AQ41" i="1"/>
  <c r="AO41" i="1"/>
  <c r="AP41" i="1" s="1"/>
  <c r="AN41" i="1"/>
  <c r="AM41" i="1"/>
  <c r="AL41" i="1"/>
  <c r="AK41" i="1"/>
  <c r="AJ41" i="1"/>
  <c r="AI41" i="1"/>
  <c r="AG41" i="1"/>
  <c r="AH41" i="1" s="1"/>
  <c r="AF41" i="1"/>
  <c r="AE41" i="1"/>
  <c r="AD41" i="1"/>
  <c r="AC41" i="1"/>
  <c r="AB41" i="1"/>
  <c r="AA41" i="1"/>
  <c r="Y41" i="1"/>
  <c r="Z41" i="1" s="1"/>
  <c r="X41" i="1"/>
  <c r="W41" i="1"/>
  <c r="AT40" i="1"/>
  <c r="AS40" i="1"/>
  <c r="AR40" i="1"/>
  <c r="AQ40" i="1"/>
  <c r="AO40" i="1"/>
  <c r="AP40" i="1" s="1"/>
  <c r="AN40" i="1"/>
  <c r="AM40" i="1"/>
  <c r="AL40" i="1"/>
  <c r="AK40" i="1"/>
  <c r="AJ40" i="1"/>
  <c r="AI40" i="1"/>
  <c r="AG40" i="1"/>
  <c r="AH40" i="1" s="1"/>
  <c r="AF40" i="1"/>
  <c r="AE40" i="1"/>
  <c r="AD40" i="1"/>
  <c r="AC40" i="1"/>
  <c r="AB40" i="1"/>
  <c r="AA40" i="1"/>
  <c r="Y40" i="1"/>
  <c r="Z40" i="1" s="1"/>
  <c r="X40" i="1"/>
  <c r="W40" i="1"/>
  <c r="AT39" i="1"/>
  <c r="AS39" i="1"/>
  <c r="AR39" i="1"/>
  <c r="AQ39" i="1"/>
  <c r="AO39" i="1"/>
  <c r="AP39" i="1" s="1"/>
  <c r="AN39" i="1"/>
  <c r="AM39" i="1"/>
  <c r="AL39" i="1"/>
  <c r="AK39" i="1"/>
  <c r="AJ39" i="1"/>
  <c r="AI39" i="1"/>
  <c r="AG39" i="1"/>
  <c r="AH39" i="1" s="1"/>
  <c r="AF39" i="1"/>
  <c r="AE39" i="1"/>
  <c r="AD39" i="1"/>
  <c r="AC39" i="1"/>
  <c r="AB39" i="1"/>
  <c r="AA39" i="1"/>
  <c r="Y39" i="1"/>
  <c r="Z39" i="1" s="1"/>
  <c r="X39" i="1"/>
  <c r="W39" i="1"/>
  <c r="AT38" i="1"/>
  <c r="AS38" i="1"/>
  <c r="AR38" i="1"/>
  <c r="AQ38" i="1"/>
  <c r="AO38" i="1"/>
  <c r="AP38" i="1" s="1"/>
  <c r="AN38" i="1"/>
  <c r="AM38" i="1"/>
  <c r="AL38" i="1"/>
  <c r="AK38" i="1"/>
  <c r="AJ38" i="1"/>
  <c r="AI38" i="1"/>
  <c r="AG38" i="1"/>
  <c r="AH38" i="1" s="1"/>
  <c r="AF38" i="1"/>
  <c r="AE38" i="1"/>
  <c r="AD38" i="1"/>
  <c r="AC38" i="1"/>
  <c r="AB38" i="1"/>
  <c r="AA38" i="1"/>
  <c r="Y38" i="1"/>
  <c r="Z38" i="1" s="1"/>
  <c r="X38" i="1"/>
  <c r="W38" i="1"/>
  <c r="AS33" i="1"/>
  <c r="AT33" i="1" s="1"/>
  <c r="AQ33" i="1"/>
  <c r="AR33" i="1" s="1"/>
  <c r="AO33" i="1"/>
  <c r="AP33" i="1" s="1"/>
  <c r="AM33" i="1"/>
  <c r="AN33" i="1" s="1"/>
  <c r="AK33" i="1"/>
  <c r="AL33" i="1" s="1"/>
  <c r="AJ33" i="1"/>
  <c r="AI33" i="1"/>
  <c r="AG33" i="1"/>
  <c r="AH33" i="1" s="1"/>
  <c r="AE33" i="1"/>
  <c r="AF33" i="1" s="1"/>
  <c r="AC33" i="1"/>
  <c r="AD33" i="1" s="1"/>
  <c r="AB33" i="1"/>
  <c r="AA33" i="1"/>
  <c r="Y33" i="1"/>
  <c r="Z33" i="1" s="1"/>
  <c r="W33" i="1"/>
  <c r="X33" i="1" s="1"/>
  <c r="AS32" i="1"/>
  <c r="AT32" i="1" s="1"/>
  <c r="AR32" i="1"/>
  <c r="AQ32" i="1"/>
  <c r="AO32" i="1"/>
  <c r="AP32" i="1" s="1"/>
  <c r="AM32" i="1"/>
  <c r="AN32" i="1" s="1"/>
  <c r="AK32" i="1"/>
  <c r="AL32" i="1" s="1"/>
  <c r="AJ32" i="1"/>
  <c r="AI32" i="1"/>
  <c r="AG32" i="1"/>
  <c r="AH32" i="1" s="1"/>
  <c r="AE32" i="1"/>
  <c r="AF32" i="1" s="1"/>
  <c r="AC32" i="1"/>
  <c r="AD32" i="1" s="1"/>
  <c r="AB32" i="1"/>
  <c r="AA32" i="1"/>
  <c r="Y32" i="1"/>
  <c r="Z32" i="1" s="1"/>
  <c r="W32" i="1"/>
  <c r="X32" i="1" s="1"/>
  <c r="AS31" i="1"/>
  <c r="AT31" i="1" s="1"/>
  <c r="AR31" i="1"/>
  <c r="AQ31" i="1"/>
  <c r="AO31" i="1"/>
  <c r="AP31" i="1" s="1"/>
  <c r="AM31" i="1"/>
  <c r="AN31" i="1" s="1"/>
  <c r="AK31" i="1"/>
  <c r="AL31" i="1" s="1"/>
  <c r="AJ31" i="1"/>
  <c r="AI31" i="1"/>
  <c r="AG31" i="1"/>
  <c r="AH31" i="1" s="1"/>
  <c r="AE31" i="1"/>
  <c r="AF31" i="1" s="1"/>
  <c r="AC31" i="1"/>
  <c r="AD31" i="1" s="1"/>
  <c r="AB31" i="1"/>
  <c r="AA31" i="1"/>
  <c r="Y31" i="1"/>
  <c r="Z31" i="1" s="1"/>
  <c r="W31" i="1"/>
  <c r="X31" i="1" s="1"/>
  <c r="AS30" i="1"/>
  <c r="AT30" i="1" s="1"/>
  <c r="AR30" i="1"/>
  <c r="AQ30" i="1"/>
  <c r="AO30" i="1"/>
  <c r="AP30" i="1" s="1"/>
  <c r="AM30" i="1"/>
  <c r="AN30" i="1" s="1"/>
  <c r="AK30" i="1"/>
  <c r="AL30" i="1" s="1"/>
  <c r="AJ30" i="1"/>
  <c r="AI30" i="1"/>
  <c r="AG30" i="1"/>
  <c r="AH30" i="1" s="1"/>
  <c r="AE30" i="1"/>
  <c r="AF30" i="1" s="1"/>
  <c r="AC30" i="1"/>
  <c r="AD30" i="1" s="1"/>
  <c r="AB30" i="1"/>
  <c r="AA30" i="1"/>
  <c r="Y30" i="1"/>
  <c r="Z30" i="1" s="1"/>
  <c r="X30" i="1"/>
  <c r="W30" i="1"/>
  <c r="AS29" i="1"/>
  <c r="AT29" i="1" s="1"/>
  <c r="AR29" i="1"/>
  <c r="AQ29" i="1"/>
  <c r="AO29" i="1"/>
  <c r="AP29" i="1" s="1"/>
  <c r="AN29" i="1"/>
  <c r="AM29" i="1"/>
  <c r="AK29" i="1"/>
  <c r="AL29" i="1" s="1"/>
  <c r="AJ29" i="1"/>
  <c r="AI29" i="1"/>
  <c r="AG29" i="1"/>
  <c r="AH29" i="1" s="1"/>
  <c r="AF29" i="1"/>
  <c r="AE29" i="1"/>
  <c r="AC29" i="1"/>
  <c r="AD29" i="1" s="1"/>
  <c r="AB29" i="1"/>
  <c r="AA29" i="1"/>
  <c r="Y29" i="1"/>
  <c r="Z29" i="1" s="1"/>
  <c r="X29" i="1"/>
  <c r="W29" i="1"/>
  <c r="AT24" i="1"/>
  <c r="AS24" i="1"/>
  <c r="AQ24" i="1"/>
  <c r="AR24" i="1" s="1"/>
  <c r="AO24" i="1"/>
  <c r="AP24" i="1" s="1"/>
  <c r="AM24" i="1"/>
  <c r="AN24" i="1" s="1"/>
  <c r="AK24" i="1"/>
  <c r="AL24" i="1" s="1"/>
  <c r="AI24" i="1"/>
  <c r="AJ24" i="1" s="1"/>
  <c r="AH24" i="1"/>
  <c r="AG24" i="1"/>
  <c r="AE24" i="1"/>
  <c r="AF24" i="1" s="1"/>
  <c r="AC24" i="1"/>
  <c r="AD24" i="1" s="1"/>
  <c r="AA24" i="1"/>
  <c r="AB24" i="1" s="1"/>
  <c r="Z24" i="1"/>
  <c r="Y24" i="1"/>
  <c r="W24" i="1"/>
  <c r="X24" i="1" s="1"/>
  <c r="AS23" i="1"/>
  <c r="AT23" i="1" s="1"/>
  <c r="AQ23" i="1"/>
  <c r="AR23" i="1" s="1"/>
  <c r="AP23" i="1"/>
  <c r="AO23" i="1"/>
  <c r="AM23" i="1"/>
  <c r="AN23" i="1" s="1"/>
  <c r="AK23" i="1"/>
  <c r="AL23" i="1" s="1"/>
  <c r="AI23" i="1"/>
  <c r="AJ23" i="1" s="1"/>
  <c r="AH23" i="1"/>
  <c r="AG23" i="1"/>
  <c r="AE23" i="1"/>
  <c r="AF23" i="1" s="1"/>
  <c r="AC23" i="1"/>
  <c r="AD23" i="1" s="1"/>
  <c r="AA23" i="1"/>
  <c r="AB23" i="1" s="1"/>
  <c r="Z23" i="1"/>
  <c r="Y23" i="1"/>
  <c r="W23" i="1"/>
  <c r="X23" i="1" s="1"/>
  <c r="AS22" i="1"/>
  <c r="AT22" i="1" s="1"/>
  <c r="AQ22" i="1"/>
  <c r="AR22" i="1" s="1"/>
  <c r="AP22" i="1"/>
  <c r="AO22" i="1"/>
  <c r="AM22" i="1"/>
  <c r="AN22" i="1" s="1"/>
  <c r="AK22" i="1"/>
  <c r="AL22" i="1" s="1"/>
  <c r="AI22" i="1"/>
  <c r="AJ22" i="1" s="1"/>
  <c r="AH22" i="1"/>
  <c r="AG22" i="1"/>
  <c r="AE22" i="1"/>
  <c r="AF22" i="1" s="1"/>
  <c r="AC22" i="1"/>
  <c r="AD22" i="1" s="1"/>
  <c r="AA22" i="1"/>
  <c r="AB22" i="1" s="1"/>
  <c r="Z22" i="1"/>
  <c r="Y22" i="1"/>
  <c r="W22" i="1"/>
  <c r="X22" i="1" s="1"/>
  <c r="AS21" i="1"/>
  <c r="AT21" i="1" s="1"/>
  <c r="AQ21" i="1"/>
  <c r="AR21" i="1" s="1"/>
  <c r="AP21" i="1"/>
  <c r="AO21" i="1"/>
  <c r="AM21" i="1"/>
  <c r="AN21" i="1" s="1"/>
  <c r="AK21" i="1"/>
  <c r="AL21" i="1" s="1"/>
  <c r="AI21" i="1"/>
  <c r="AJ21" i="1" s="1"/>
  <c r="AH21" i="1"/>
  <c r="AG21" i="1"/>
  <c r="AE21" i="1"/>
  <c r="AF21" i="1" s="1"/>
  <c r="AC21" i="1"/>
  <c r="AD21" i="1" s="1"/>
  <c r="AA21" i="1"/>
  <c r="AB21" i="1" s="1"/>
  <c r="Z21" i="1"/>
  <c r="Y21" i="1"/>
  <c r="W21" i="1"/>
  <c r="X21" i="1" s="1"/>
  <c r="AS20" i="1"/>
  <c r="AT20" i="1" s="1"/>
  <c r="AQ20" i="1"/>
  <c r="AR20" i="1" s="1"/>
  <c r="AP20" i="1"/>
  <c r="AO20" i="1"/>
  <c r="AM20" i="1"/>
  <c r="AN20" i="1" s="1"/>
  <c r="AK20" i="1"/>
  <c r="AL20" i="1" s="1"/>
  <c r="AI20" i="1"/>
  <c r="AJ20" i="1" s="1"/>
  <c r="AH20" i="1"/>
  <c r="AG20" i="1"/>
  <c r="AE20" i="1"/>
  <c r="AF20" i="1" s="1"/>
  <c r="AC20" i="1"/>
  <c r="AD20" i="1" s="1"/>
  <c r="AA20" i="1"/>
  <c r="AB20" i="1" s="1"/>
  <c r="Z20" i="1"/>
  <c r="Y20" i="1"/>
  <c r="W20" i="1"/>
  <c r="X20" i="1" s="1"/>
  <c r="AD15" i="1"/>
  <c r="AD14" i="1"/>
  <c r="AD13" i="1"/>
  <c r="AD12" i="1"/>
  <c r="AD11" i="1"/>
  <c r="AB11" i="1"/>
  <c r="AB12" i="1"/>
  <c r="AB13" i="1"/>
  <c r="AB14" i="1"/>
  <c r="T7" i="1" l="1"/>
  <c r="T14" i="1"/>
  <c r="T68" i="1"/>
  <c r="AW64" i="1"/>
  <c r="AZ46" i="1"/>
  <c r="AX47" i="1"/>
  <c r="AY47" i="1" s="1"/>
  <c r="AX48" i="1"/>
  <c r="AY48" i="1" s="1"/>
  <c r="AX49" i="1"/>
  <c r="AY49" i="1" s="1"/>
  <c r="T50" i="1"/>
  <c r="AX50" i="1"/>
  <c r="AY50" i="1" s="1"/>
  <c r="AX51" i="1"/>
  <c r="AY51" i="1" s="1"/>
  <c r="AW55" i="1"/>
  <c r="W56" i="1"/>
  <c r="Y56" i="1"/>
  <c r="AA56" i="1"/>
  <c r="AE56" i="1"/>
  <c r="AG56" i="1"/>
  <c r="AI56" i="1"/>
  <c r="AK56" i="1"/>
  <c r="AM56" i="1"/>
  <c r="AO56" i="1"/>
  <c r="AU56" i="1"/>
  <c r="W57" i="1"/>
  <c r="Y57" i="1"/>
  <c r="AA57" i="1"/>
  <c r="AE57" i="1"/>
  <c r="AG57" i="1"/>
  <c r="AI57" i="1"/>
  <c r="AK57" i="1"/>
  <c r="AM57" i="1"/>
  <c r="AO57" i="1"/>
  <c r="AU57" i="1"/>
  <c r="W58" i="1"/>
  <c r="Y58" i="1"/>
  <c r="AA58" i="1"/>
  <c r="AE58" i="1"/>
  <c r="AG58" i="1"/>
  <c r="AI58" i="1"/>
  <c r="AK58" i="1"/>
  <c r="AM58" i="1"/>
  <c r="AO58" i="1"/>
  <c r="AU58" i="1"/>
  <c r="T59" i="1"/>
  <c r="W59" i="1"/>
  <c r="X59" i="1" s="1"/>
  <c r="Y59" i="1"/>
  <c r="AA59" i="1"/>
  <c r="AB59" i="1" s="1"/>
  <c r="AE59" i="1"/>
  <c r="AG59" i="1"/>
  <c r="AI59" i="1"/>
  <c r="AK59" i="1"/>
  <c r="AM59" i="1"/>
  <c r="AO59" i="1"/>
  <c r="AU59" i="1"/>
  <c r="W60" i="1"/>
  <c r="Y60" i="1"/>
  <c r="AA60" i="1"/>
  <c r="AE60" i="1"/>
  <c r="AG60" i="1"/>
  <c r="AI60" i="1"/>
  <c r="AK60" i="1"/>
  <c r="AM60" i="1"/>
  <c r="AO60" i="1"/>
  <c r="AU60" i="1"/>
  <c r="AZ37" i="1"/>
  <c r="AX38" i="1"/>
  <c r="AY38" i="1" s="1"/>
  <c r="AX39" i="1"/>
  <c r="AY39" i="1" s="1"/>
  <c r="AX40" i="1"/>
  <c r="AY40" i="1" s="1"/>
  <c r="T41" i="1"/>
  <c r="AX41" i="1"/>
  <c r="AY41" i="1" s="1"/>
  <c r="AX42" i="1"/>
  <c r="AY42" i="1" s="1"/>
  <c r="T32" i="1"/>
  <c r="T23" i="1"/>
  <c r="AZ28" i="1"/>
  <c r="AZ19" i="1"/>
  <c r="AZ10" i="1"/>
  <c r="AX33" i="1"/>
  <c r="AY33" i="1" s="1"/>
  <c r="AX32" i="1"/>
  <c r="AY32" i="1" s="1"/>
  <c r="AX31" i="1"/>
  <c r="AY31" i="1" s="1"/>
  <c r="AX30" i="1"/>
  <c r="AY30" i="1" s="1"/>
  <c r="AX29" i="1"/>
  <c r="AY29" i="1" s="1"/>
  <c r="AX24" i="1"/>
  <c r="AY24" i="1" s="1"/>
  <c r="AX23" i="1"/>
  <c r="AY23" i="1" s="1"/>
  <c r="AX22" i="1"/>
  <c r="AY22" i="1" s="1"/>
  <c r="AX21" i="1"/>
  <c r="AX20" i="1"/>
  <c r="AY20" i="1" s="1"/>
  <c r="AX12" i="1"/>
  <c r="AY12" i="1" s="1"/>
  <c r="AX13" i="1"/>
  <c r="AY13" i="1" s="1"/>
  <c r="AX14" i="1"/>
  <c r="AY14" i="1" s="1"/>
  <c r="AX15" i="1"/>
  <c r="AY15" i="1" s="1"/>
  <c r="AX11" i="1"/>
  <c r="AY11" i="1" s="1"/>
  <c r="AS12" i="1"/>
  <c r="AT12" i="1" s="1"/>
  <c r="AS13" i="1"/>
  <c r="AT13" i="1" s="1"/>
  <c r="AS14" i="1"/>
  <c r="AT14" i="1" s="1"/>
  <c r="AS15" i="1"/>
  <c r="AT15" i="1" s="1"/>
  <c r="AS11" i="1"/>
  <c r="AQ12" i="1"/>
  <c r="AR12" i="1" s="1"/>
  <c r="AQ13" i="1"/>
  <c r="AR13" i="1" s="1"/>
  <c r="AQ14" i="1"/>
  <c r="AR14" i="1" s="1"/>
  <c r="AQ15" i="1"/>
  <c r="AR15" i="1" s="1"/>
  <c r="AQ11" i="1"/>
  <c r="AR11" i="1" s="1"/>
  <c r="AO12" i="1"/>
  <c r="AO13" i="1"/>
  <c r="AO14" i="1"/>
  <c r="AP14" i="1" s="1"/>
  <c r="AO15" i="1"/>
  <c r="AP15" i="1" s="1"/>
  <c r="AO11" i="1"/>
  <c r="AP11" i="1" s="1"/>
  <c r="AM12" i="1"/>
  <c r="AN12" i="1" s="1"/>
  <c r="AM13" i="1"/>
  <c r="AN13" i="1" s="1"/>
  <c r="AM14" i="1"/>
  <c r="AN14" i="1" s="1"/>
  <c r="AM15" i="1"/>
  <c r="AN15" i="1" s="1"/>
  <c r="AM11" i="1"/>
  <c r="AN11" i="1" s="1"/>
  <c r="AK12" i="1"/>
  <c r="AK13" i="1"/>
  <c r="AL13" i="1" s="1"/>
  <c r="AK14" i="1"/>
  <c r="AK15" i="1"/>
  <c r="AK11" i="1"/>
  <c r="AL11" i="1" s="1"/>
  <c r="AI12" i="1"/>
  <c r="AJ12" i="1" s="1"/>
  <c r="AI13" i="1"/>
  <c r="AJ13" i="1" s="1"/>
  <c r="AI14" i="1"/>
  <c r="AJ14" i="1" s="1"/>
  <c r="AI15" i="1"/>
  <c r="AI11" i="1"/>
  <c r="AJ11" i="1" s="1"/>
  <c r="AG12" i="1"/>
  <c r="AH12" i="1" s="1"/>
  <c r="AG13" i="1"/>
  <c r="AH13" i="1" s="1"/>
  <c r="AG14" i="1"/>
  <c r="AH14" i="1" s="1"/>
  <c r="AG15" i="1"/>
  <c r="AH15" i="1" s="1"/>
  <c r="AG11" i="1"/>
  <c r="AH11" i="1" s="1"/>
  <c r="AE12" i="1"/>
  <c r="AF12" i="1" s="1"/>
  <c r="AE13" i="1"/>
  <c r="AF13" i="1" s="1"/>
  <c r="AE14" i="1"/>
  <c r="AF14" i="1" s="1"/>
  <c r="AE15" i="1"/>
  <c r="AF15" i="1" s="1"/>
  <c r="AE11" i="1"/>
  <c r="AF11" i="1" s="1"/>
  <c r="AC12" i="1"/>
  <c r="AC13" i="1"/>
  <c r="AC14" i="1"/>
  <c r="AC15" i="1"/>
  <c r="AC11" i="1"/>
  <c r="AA12" i="1"/>
  <c r="AA13" i="1"/>
  <c r="AA14" i="1"/>
  <c r="AA15" i="1"/>
  <c r="AA11" i="1"/>
  <c r="Y12" i="1"/>
  <c r="Z12" i="1" s="1"/>
  <c r="Y13" i="1"/>
  <c r="Z13" i="1" s="1"/>
  <c r="Y14" i="1"/>
  <c r="Z14" i="1" s="1"/>
  <c r="Y15" i="1"/>
  <c r="Z15" i="1" s="1"/>
  <c r="Y11" i="1"/>
  <c r="Z11" i="1" s="1"/>
  <c r="W12" i="1"/>
  <c r="X12" i="1" s="1"/>
  <c r="W13" i="1"/>
  <c r="X13" i="1" s="1"/>
  <c r="W14" i="1"/>
  <c r="X14" i="1" s="1"/>
  <c r="W15" i="1"/>
  <c r="X15" i="1" s="1"/>
  <c r="W11" i="1"/>
  <c r="X11" i="1" s="1"/>
  <c r="AY21" i="1"/>
  <c r="AL15" i="1"/>
  <c r="AJ15" i="1"/>
  <c r="AL14" i="1"/>
  <c r="AP13" i="1"/>
  <c r="AP12" i="1"/>
  <c r="AL12" i="1"/>
  <c r="AT11" i="1"/>
  <c r="X60" i="1" l="1"/>
  <c r="X61" i="1" s="1"/>
  <c r="T1" i="1"/>
  <c r="AB70" i="1"/>
  <c r="AN70" i="1"/>
  <c r="Z61" i="1"/>
  <c r="AF61" i="1"/>
  <c r="AN61" i="1"/>
  <c r="AH61" i="1"/>
  <c r="AF52" i="1"/>
  <c r="AH52" i="1"/>
  <c r="AN52" i="1"/>
  <c r="X52" i="1"/>
  <c r="AP52" i="1"/>
  <c r="AD52" i="1"/>
  <c r="Z52" i="1"/>
  <c r="AY52" i="1"/>
  <c r="AL52" i="1"/>
  <c r="AT52" i="1"/>
  <c r="AF70" i="1"/>
  <c r="AH70" i="1"/>
  <c r="AJ70" i="1"/>
  <c r="AL70" i="1"/>
  <c r="X70" i="1"/>
  <c r="AP70" i="1"/>
  <c r="Z70" i="1"/>
  <c r="AV70" i="1"/>
  <c r="AP61" i="1"/>
  <c r="AB52" i="1"/>
  <c r="AB61" i="1"/>
  <c r="AJ52" i="1"/>
  <c r="AV61" i="1"/>
  <c r="AJ61" i="1"/>
  <c r="AL61" i="1"/>
  <c r="AR52" i="1"/>
  <c r="AT43" i="1"/>
  <c r="AL43" i="1"/>
  <c r="AR43" i="1"/>
  <c r="AD43" i="1"/>
  <c r="AB43" i="1"/>
  <c r="AJ43" i="1"/>
  <c r="Z43" i="1"/>
  <c r="AH43" i="1"/>
  <c r="AP43" i="1"/>
  <c r="X43" i="1"/>
  <c r="AY43" i="1"/>
  <c r="AN43" i="1"/>
  <c r="AF43" i="1"/>
  <c r="AF34" i="1"/>
  <c r="AY34" i="1"/>
  <c r="AY25" i="1"/>
  <c r="AR16" i="1"/>
  <c r="AN16" i="1"/>
  <c r="AJ34" i="1"/>
  <c r="AH16" i="1"/>
  <c r="AF25" i="1"/>
  <c r="AB16" i="1"/>
  <c r="Z34" i="1"/>
  <c r="X16" i="1"/>
  <c r="X25" i="1"/>
  <c r="AN25" i="1"/>
  <c r="AP34" i="1"/>
  <c r="AD16" i="1"/>
  <c r="AR25" i="1"/>
  <c r="AL34" i="1"/>
  <c r="Z16" i="1"/>
  <c r="AF16" i="1"/>
  <c r="AL16" i="1"/>
  <c r="X34" i="1"/>
  <c r="AN34" i="1"/>
  <c r="AD34" i="1"/>
  <c r="AT34" i="1"/>
  <c r="AY16" i="1"/>
  <c r="AL25" i="1"/>
  <c r="AP16" i="1"/>
  <c r="AJ16" i="1"/>
  <c r="AH25" i="1"/>
  <c r="AD25" i="1"/>
  <c r="AT25" i="1"/>
  <c r="AB34" i="1"/>
  <c r="AR34" i="1"/>
  <c r="AH34" i="1"/>
  <c r="AT16" i="1"/>
  <c r="AB25" i="1"/>
  <c r="AJ25" i="1"/>
  <c r="Z25" i="1"/>
  <c r="AP25" i="1"/>
  <c r="T60" i="1" l="1"/>
  <c r="T51" i="1"/>
  <c r="T69" i="1"/>
  <c r="T42" i="1"/>
  <c r="T33" i="1"/>
  <c r="T24" i="1"/>
  <c r="T15" i="1"/>
  <c r="T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Jean-Simon Fournier</author>
  </authors>
  <commentList>
    <comment ref="C4" authorId="0" shapeId="0" xr:uid="{46AFCC76-13DA-4D61-8B15-BC60643158E4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D4" authorId="0" shapeId="0" xr:uid="{A79FC27B-7EF6-4E70-8D17-AFC3FA66FB5B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J4" authorId="0" shapeId="0" xr:uid="{B6537E99-D66B-4B53-B600-4F06631585E3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C9" authorId="0" shapeId="0" xr:uid="{0BCFF9D0-5FCE-47C0-9F76-095D526532D3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D9" authorId="0" shapeId="0" xr:uid="{AD2249CE-3F51-422D-9ADF-3C758DE56585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J9" authorId="0" shapeId="0" xr:uid="{FAEC88E0-9AB3-4962-916E-F6D3ADD0AAA6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Y9" authorId="0" shapeId="0" xr:uid="{3F96DBC1-6658-4E27-B907-E8E1F9612E50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A9" authorId="0" shapeId="0" xr:uid="{E32C8F3C-C2FC-4B84-8C54-AF5B0D045114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M9" authorId="0" shapeId="0" xr:uid="{691F840F-49A6-489E-8231-6BD6F0F430B5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C18" authorId="0" shapeId="0" xr:uid="{41CB50CF-600B-4359-9456-029775FF3C24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D18" authorId="0" shapeId="0" xr:uid="{6DF9B110-88AF-48FB-8B49-A2ABEFF9D732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J18" authorId="0" shapeId="0" xr:uid="{1C3924D4-FAD0-4F90-88C2-AD70890E7C5F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Y18" authorId="0" shapeId="0" xr:uid="{7C4534FA-94DC-4477-B6CF-9A4E5186F1E2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A18" authorId="0" shapeId="0" xr:uid="{3434A0A9-EDA6-4D79-A9D4-5414403ED044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M18" authorId="0" shapeId="0" xr:uid="{6622BEDC-0FDA-42C8-A7C3-C6FB536E59BF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C27" authorId="0" shapeId="0" xr:uid="{CF2DBF0B-659D-46EF-9306-30E995E4E38D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D27" authorId="0" shapeId="0" xr:uid="{9D7A471E-43A1-4E26-80C4-12C150AD779C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J27" authorId="0" shapeId="0" xr:uid="{476B9A87-859B-438D-90B9-1E0FB1AD5C12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Y27" authorId="0" shapeId="0" xr:uid="{479EFD99-183B-430B-8163-EF5165C4F24D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A27" authorId="0" shapeId="0" xr:uid="{7A02D0AE-6EAE-4E7B-9F70-C1B0132D2F49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M27" authorId="0" shapeId="0" xr:uid="{744E58CB-DCA0-40EF-8034-632B7FBA6C40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C36" authorId="0" shapeId="0" xr:uid="{CB3ED972-93E7-42E3-8CEF-7540D70C1901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D36" authorId="0" shapeId="0" xr:uid="{0A521688-D860-4F00-BD78-8ADA1A1EE367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J36" authorId="0" shapeId="0" xr:uid="{F622B820-8A80-4427-B873-E395D85A3357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Y36" authorId="0" shapeId="0" xr:uid="{13907093-934F-423D-8D9B-38C70B5EEF03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A36" authorId="0" shapeId="0" xr:uid="{A69A056F-3DDA-4FF7-89A0-9303CF898681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M36" authorId="0" shapeId="0" xr:uid="{484C2C87-4268-46F7-9CA8-392ADA92DC0C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C45" authorId="0" shapeId="0" xr:uid="{E41175BB-4C57-4B6C-A46B-B7C93D64944C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D45" authorId="0" shapeId="0" xr:uid="{83536B50-C665-48FD-8C93-5A2DB4242F4B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J45" authorId="0" shapeId="0" xr:uid="{837E1E21-BC51-4BE5-ABD0-A68F8C8DA20F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Y45" authorId="0" shapeId="0" xr:uid="{BC1D47C0-1469-4691-ACCB-63E420773111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A45" authorId="0" shapeId="0" xr:uid="{B0D95EDC-8873-4DD3-B804-358E5F35D430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  <comment ref="AM45" authorId="0" shapeId="0" xr:uid="{9AC1E54A-1BF6-4C46-9BEB-F959AF8F3646}">
      <text>
        <r>
          <rPr>
            <b/>
            <sz val="9"/>
            <color indexed="81"/>
            <rFont val="Tahoma"/>
            <family val="2"/>
          </rPr>
          <t>En multiple de 5, mettre le total de points dans la case</t>
        </r>
      </text>
    </comment>
  </commentList>
</comments>
</file>

<file path=xl/sharedStrings.xml><?xml version="1.0" encoding="utf-8"?>
<sst xmlns="http://schemas.openxmlformats.org/spreadsheetml/2006/main" count="336" uniqueCount="34">
  <si>
    <t>Calculateur de training camp</t>
  </si>
  <si>
    <t>Patineurs</t>
  </si>
  <si>
    <t>CK</t>
  </si>
  <si>
    <t>FG</t>
  </si>
  <si>
    <t>DI</t>
  </si>
  <si>
    <t>SK</t>
  </si>
  <si>
    <t>ST</t>
  </si>
  <si>
    <t>EN</t>
  </si>
  <si>
    <t>DU</t>
  </si>
  <si>
    <t>PH</t>
  </si>
  <si>
    <t>FO</t>
  </si>
  <si>
    <t>PA</t>
  </si>
  <si>
    <t>SC</t>
  </si>
  <si>
    <t>DF</t>
  </si>
  <si>
    <t>PS</t>
  </si>
  <si>
    <t>EX</t>
  </si>
  <si>
    <t>LD</t>
  </si>
  <si>
    <t>Age</t>
  </si>
  <si>
    <t>25 à 40</t>
  </si>
  <si>
    <t>41 à 50</t>
  </si>
  <si>
    <t>51 à 60</t>
  </si>
  <si>
    <t>61 à 70</t>
  </si>
  <si>
    <t>71 à 75</t>
  </si>
  <si>
    <t>Gardiens</t>
  </si>
  <si>
    <t>SZ</t>
  </si>
  <si>
    <t>AG</t>
  </si>
  <si>
    <t>RB</t>
  </si>
  <si>
    <t>HS</t>
  </si>
  <si>
    <t>RT</t>
  </si>
  <si>
    <t>Grand Total points</t>
  </si>
  <si>
    <t>Grand Total $</t>
  </si>
  <si>
    <t>Total points</t>
  </si>
  <si>
    <t>Total $</t>
  </si>
  <si>
    <t>10 points gratuits si exclus séries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</si>
</sst>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2"/>
    <xf numFmtId="1" fontId="2" fillId="2" borderId="1" xfId="2" applyNumberFormat="1" applyFont="1" applyFill="1" applyBorder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" fontId="2" fillId="4" borderId="1" xfId="2" applyNumberFormat="1" applyFont="1" applyFill="1" applyBorder="1" applyAlignment="1">
      <alignment horizontal="center"/>
    </xf>
    <xf numFmtId="1" fontId="2" fillId="0" borderId="0" xfId="2" applyNumberFormat="1" applyFont="1" applyAlignment="1">
      <alignment horizontal="center"/>
    </xf>
    <xf numFmtId="0" fontId="1" fillId="0" borderId="0" xfId="2" applyFill="1"/>
    <xf numFmtId="1" fontId="2" fillId="0" borderId="1" xfId="0" applyNumberFormat="1" applyFont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2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4" borderId="1" xfId="2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2" fillId="0" borderId="1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/>
    <xf numFmtId="164" fontId="2" fillId="0" borderId="1" xfId="1" applyNumberFormat="1" applyFont="1" applyBorder="1" applyAlignment="1">
      <alignment horizontal="center"/>
    </xf>
    <xf numFmtId="1" fontId="2" fillId="4" borderId="1" xfId="2" applyNumberFormat="1" applyFont="1" applyFill="1" applyBorder="1" applyAlignment="1" applyProtection="1">
      <alignment horizontal="center"/>
    </xf>
    <xf numFmtId="1" fontId="2" fillId="4" borderId="1" xfId="0" applyNumberFormat="1" applyFont="1" applyFill="1" applyBorder="1" applyAlignment="1" applyProtection="1">
      <alignment horizontal="center"/>
    </xf>
    <xf numFmtId="1" fontId="2" fillId="0" borderId="0" xfId="2" applyNumberFormat="1" applyFont="1" applyFill="1" applyBorder="1" applyAlignment="1">
      <alignment horizontal="center"/>
    </xf>
    <xf numFmtId="0" fontId="4" fillId="0" borderId="0" xfId="2" applyFont="1"/>
    <xf numFmtId="0" fontId="1" fillId="0" borderId="1" xfId="2" applyBorder="1" applyProtection="1">
      <protection locked="0"/>
    </xf>
  </cellXfs>
  <cellStyles count="4">
    <cellStyle name="Monétaire" xfId="1" builtinId="4"/>
    <cellStyle name="Monétaire 2" xfId="3" xr:uid="{19995C59-7BA4-4976-9F5B-20E1B8F21FB3}"/>
    <cellStyle name="Normal" xfId="0" builtinId="0"/>
    <cellStyle name="Normal 8" xfId="2" xr:uid="{6F70388C-F97D-4CA4-AEDA-81AC38D58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DE55-C22A-4016-B119-9CAAD7A40571}">
  <dimension ref="A1:AZ71"/>
  <sheetViews>
    <sheetView tabSelected="1" workbookViewId="0">
      <selection activeCell="A5" sqref="A5"/>
    </sheetView>
  </sheetViews>
  <sheetFormatPr baseColWidth="10" defaultRowHeight="15" x14ac:dyDescent="0.25"/>
  <cols>
    <col min="1" max="1" width="26.5703125" style="1" bestFit="1" customWidth="1"/>
    <col min="2" max="3" width="4" style="1" bestFit="1" customWidth="1"/>
    <col min="4" max="6" width="3.85546875" style="1" bestFit="1" customWidth="1"/>
    <col min="7" max="8" width="4" style="1" bestFit="1" customWidth="1"/>
    <col min="9" max="9" width="3.85546875" style="1" bestFit="1" customWidth="1"/>
    <col min="10" max="10" width="4" style="1" bestFit="1" customWidth="1"/>
    <col min="11" max="11" width="3.85546875" style="1" bestFit="1" customWidth="1"/>
    <col min="12" max="12" width="4" style="1" bestFit="1" customWidth="1"/>
    <col min="13" max="14" width="3.85546875" style="1" bestFit="1" customWidth="1"/>
    <col min="15" max="15" width="4.5703125" style="1" bestFit="1" customWidth="1"/>
    <col min="16" max="16" width="3.7109375" style="1" bestFit="1" customWidth="1"/>
    <col min="17" max="17" width="4.5703125" style="1" bestFit="1" customWidth="1"/>
    <col min="18" max="18" width="4.5703125" style="1" customWidth="1"/>
    <col min="19" max="20" width="23.28515625" style="1" customWidth="1"/>
    <col min="21" max="21" width="4.42578125" style="1" customWidth="1"/>
    <col min="22" max="22" width="9.85546875" style="1" hidden="1" customWidth="1"/>
    <col min="23" max="23" width="4" style="1" hidden="1" customWidth="1"/>
    <col min="24" max="24" width="2.140625" style="1" hidden="1" customWidth="1"/>
    <col min="25" max="25" width="4" style="1" hidden="1" customWidth="1"/>
    <col min="26" max="26" width="2.140625" style="1" hidden="1" customWidth="1"/>
    <col min="27" max="27" width="3.85546875" style="1" hidden="1" customWidth="1"/>
    <col min="28" max="28" width="2.140625" style="1" hidden="1" customWidth="1"/>
    <col min="29" max="29" width="3.85546875" style="1" hidden="1" customWidth="1"/>
    <col min="30" max="30" width="2.140625" style="1" hidden="1" customWidth="1"/>
    <col min="31" max="31" width="3.85546875" style="1" hidden="1" customWidth="1"/>
    <col min="32" max="32" width="2.140625" style="1" hidden="1" customWidth="1"/>
    <col min="33" max="33" width="4" style="1" hidden="1" customWidth="1"/>
    <col min="34" max="34" width="2.140625" style="1" hidden="1" customWidth="1"/>
    <col min="35" max="35" width="4" style="1" hidden="1" customWidth="1"/>
    <col min="36" max="36" width="2.140625" style="1" hidden="1" customWidth="1"/>
    <col min="37" max="37" width="3.85546875" style="1" hidden="1" customWidth="1"/>
    <col min="38" max="38" width="2.140625" style="1" hidden="1" customWidth="1"/>
    <col min="39" max="39" width="4" style="1" hidden="1" customWidth="1"/>
    <col min="40" max="40" width="2.140625" style="1" hidden="1" customWidth="1"/>
    <col min="41" max="41" width="3.85546875" style="1" hidden="1" customWidth="1"/>
    <col min="42" max="42" width="2.140625" style="1" hidden="1" customWidth="1"/>
    <col min="43" max="43" width="4" style="1" hidden="1" customWidth="1"/>
    <col min="44" max="44" width="2.140625" style="1" hidden="1" customWidth="1"/>
    <col min="45" max="45" width="3.85546875" style="1" hidden="1" customWidth="1"/>
    <col min="46" max="46" width="2.140625" style="1" hidden="1" customWidth="1"/>
    <col min="47" max="47" width="3.85546875" style="1" hidden="1" customWidth="1"/>
    <col min="48" max="48" width="2.140625" style="1" hidden="1" customWidth="1"/>
    <col min="49" max="49" width="4.5703125" style="1" hidden="1" customWidth="1"/>
    <col min="50" max="50" width="3.7109375" style="1" hidden="1" customWidth="1"/>
    <col min="51" max="51" width="2.140625" style="1" hidden="1" customWidth="1"/>
    <col min="52" max="52" width="4.5703125" style="1" hidden="1" customWidth="1"/>
    <col min="53" max="16384" width="11.42578125" style="1"/>
  </cols>
  <sheetData>
    <row r="1" spans="1:52" x14ac:dyDescent="0.25">
      <c r="A1" s="1" t="s">
        <v>0</v>
      </c>
      <c r="R1" s="8"/>
      <c r="S1" s="2" t="s">
        <v>29</v>
      </c>
      <c r="T1" s="16">
        <f>T7+T14+T23+T32+T41+T50+T59+T68</f>
        <v>0</v>
      </c>
    </row>
    <row r="2" spans="1:52" x14ac:dyDescent="0.25">
      <c r="R2" s="8"/>
      <c r="S2" s="2" t="s">
        <v>30</v>
      </c>
      <c r="T2" s="3">
        <f>T15+T24+T33+T42+T51+T60+T69</f>
        <v>0</v>
      </c>
    </row>
    <row r="3" spans="1:52" x14ac:dyDescent="0.25">
      <c r="A3" s="23" t="s">
        <v>33</v>
      </c>
      <c r="R3" s="8"/>
      <c r="S3" s="22"/>
      <c r="T3" s="17"/>
    </row>
    <row r="4" spans="1:52" x14ac:dyDescent="0.25">
      <c r="A4" s="4" t="s">
        <v>1</v>
      </c>
      <c r="B4" s="4" t="s">
        <v>2</v>
      </c>
      <c r="C4" s="5" t="s">
        <v>3</v>
      </c>
      <c r="D4" s="5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 t="s">
        <v>10</v>
      </c>
      <c r="K4" s="4" t="s">
        <v>11</v>
      </c>
      <c r="L4" s="4" t="s">
        <v>12</v>
      </c>
      <c r="M4" s="4" t="s">
        <v>13</v>
      </c>
      <c r="N4" s="6" t="s">
        <v>14</v>
      </c>
      <c r="O4" s="6" t="s">
        <v>15</v>
      </c>
      <c r="P4" s="4" t="s">
        <v>16</v>
      </c>
      <c r="Q4" s="4" t="s">
        <v>17</v>
      </c>
      <c r="R4" s="8"/>
      <c r="S4" s="22"/>
      <c r="T4" s="17"/>
    </row>
    <row r="5" spans="1:5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0"/>
      <c r="O5" s="20"/>
      <c r="P5" s="12"/>
      <c r="Q5" s="12"/>
      <c r="R5" s="8"/>
      <c r="S5" s="22"/>
      <c r="T5" s="17"/>
    </row>
    <row r="6" spans="1:52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0"/>
      <c r="O6" s="20"/>
      <c r="P6" s="12"/>
      <c r="Q6" s="24"/>
      <c r="R6" s="8"/>
      <c r="S6" s="22"/>
      <c r="T6" s="17"/>
    </row>
    <row r="7" spans="1:52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0"/>
      <c r="O7" s="20"/>
      <c r="P7" s="12"/>
      <c r="Q7" s="24"/>
      <c r="R7" s="8"/>
      <c r="S7" s="4" t="s">
        <v>31</v>
      </c>
      <c r="T7" s="4">
        <f>ROUNDUP(SUM(B5:B7,E5:I7,K5:M7,P5:P7)+(SUM(C5:D7)/5)+(SUM(J5:J7)/5),0)</f>
        <v>0</v>
      </c>
    </row>
    <row r="8" spans="1:52" x14ac:dyDescent="0.25">
      <c r="R8" s="8"/>
      <c r="S8" s="22"/>
      <c r="T8" s="17"/>
    </row>
    <row r="9" spans="1:52" x14ac:dyDescent="0.25">
      <c r="A9" s="4" t="s">
        <v>1</v>
      </c>
      <c r="B9" s="4" t="s">
        <v>2</v>
      </c>
      <c r="C9" s="5" t="s">
        <v>3</v>
      </c>
      <c r="D9" s="5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  <c r="J9" s="5" t="s">
        <v>10</v>
      </c>
      <c r="K9" s="4" t="s">
        <v>11</v>
      </c>
      <c r="L9" s="4" t="s">
        <v>12</v>
      </c>
      <c r="M9" s="4" t="s">
        <v>13</v>
      </c>
      <c r="N9" s="6" t="s">
        <v>14</v>
      </c>
      <c r="O9" s="6" t="s">
        <v>15</v>
      </c>
      <c r="P9" s="4" t="s">
        <v>16</v>
      </c>
      <c r="Q9" s="4" t="s">
        <v>17</v>
      </c>
      <c r="S9" s="17"/>
      <c r="T9" s="17"/>
      <c r="V9" s="4" t="s">
        <v>1</v>
      </c>
      <c r="W9" s="4" t="s">
        <v>2</v>
      </c>
      <c r="X9" s="4"/>
      <c r="Y9" s="5" t="s">
        <v>3</v>
      </c>
      <c r="Z9" s="4"/>
      <c r="AA9" s="5" t="s">
        <v>4</v>
      </c>
      <c r="AB9" s="4"/>
      <c r="AC9" s="4" t="s">
        <v>5</v>
      </c>
      <c r="AD9" s="4"/>
      <c r="AE9" s="4" t="s">
        <v>6</v>
      </c>
      <c r="AF9" s="4"/>
      <c r="AG9" s="4" t="s">
        <v>7</v>
      </c>
      <c r="AH9" s="4"/>
      <c r="AI9" s="4" t="s">
        <v>8</v>
      </c>
      <c r="AJ9" s="4"/>
      <c r="AK9" s="4" t="s">
        <v>9</v>
      </c>
      <c r="AL9" s="4"/>
      <c r="AM9" s="5" t="s">
        <v>10</v>
      </c>
      <c r="AN9" s="4"/>
      <c r="AO9" s="4" t="s">
        <v>11</v>
      </c>
      <c r="AP9" s="4"/>
      <c r="AQ9" s="4" t="s">
        <v>12</v>
      </c>
      <c r="AR9" s="4"/>
      <c r="AS9" s="4" t="s">
        <v>13</v>
      </c>
      <c r="AT9" s="4"/>
      <c r="AU9" s="6" t="s">
        <v>14</v>
      </c>
      <c r="AV9" s="4"/>
      <c r="AW9" s="6" t="s">
        <v>15</v>
      </c>
      <c r="AX9" s="4" t="s">
        <v>16</v>
      </c>
      <c r="AY9" s="4"/>
      <c r="AZ9" s="4" t="s">
        <v>17</v>
      </c>
    </row>
    <row r="10" spans="1:52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4"/>
      <c r="O10" s="14"/>
      <c r="P10" s="12"/>
      <c r="Q10" s="12">
        <v>28</v>
      </c>
      <c r="S10" s="7"/>
      <c r="T10" s="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4"/>
      <c r="AV10" s="12"/>
      <c r="AW10" s="14"/>
      <c r="AX10" s="12"/>
      <c r="AY10" s="12"/>
      <c r="AZ10" s="12">
        <f>Q10</f>
        <v>28</v>
      </c>
    </row>
    <row r="11" spans="1:52" x14ac:dyDescent="0.25">
      <c r="A11" s="4" t="s">
        <v>18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20"/>
      <c r="O11" s="20"/>
      <c r="P11" s="12"/>
      <c r="Q11" s="7"/>
      <c r="S11" s="7"/>
      <c r="T11" s="7"/>
      <c r="V11" s="4" t="s">
        <v>18</v>
      </c>
      <c r="W11" s="12">
        <f>B11</f>
        <v>0</v>
      </c>
      <c r="X11" s="12">
        <f>IF($Q10&lt;24,W11*125000,IF(AND($Q10&gt;=24,$Q10&lt;28),W11*250000,W11*455000))</f>
        <v>0</v>
      </c>
      <c r="Y11" s="12">
        <f>C11</f>
        <v>0</v>
      </c>
      <c r="Z11" s="12">
        <f>IF($Q10&lt;24,Y11*93750,IF(AND($Q10&gt;=24,$Q10&lt;28),Y11*187500,Y11*385000))</f>
        <v>0</v>
      </c>
      <c r="AA11" s="12">
        <f>D11</f>
        <v>0</v>
      </c>
      <c r="AB11" s="12">
        <f>IF($Q10&lt;24,AA11*125000,IF(AND($Q10&gt;=24,$Q10&lt;28),AA11*250000,AA11*99999999))</f>
        <v>0</v>
      </c>
      <c r="AC11" s="12">
        <f>E11</f>
        <v>0</v>
      </c>
      <c r="AD11" s="12">
        <f>IF($Q10&lt;24,AC11*125000,IF(AND($Q10&gt;=24,$Q10&lt;28),AC11*250000,AC11*99999999))</f>
        <v>0</v>
      </c>
      <c r="AE11" s="12">
        <f>F11</f>
        <v>0</v>
      </c>
      <c r="AF11" s="12">
        <f>IF($Q10&lt;24,AE11*125000,IF(AND($Q10&gt;=24,$Q10&lt;28),AE11*250000,AE11*490000))</f>
        <v>0</v>
      </c>
      <c r="AG11" s="12">
        <f>G11</f>
        <v>0</v>
      </c>
      <c r="AH11" s="12">
        <f>IF($Q10&lt;24,AG11*125000,IF(AND($Q10&gt;=24,$Q10&lt;28),AG11*250000,AG11*490000))</f>
        <v>0</v>
      </c>
      <c r="AI11" s="12">
        <f>H11</f>
        <v>0</v>
      </c>
      <c r="AJ11" s="12">
        <f>IF($Q10&lt;24,AI11*125000,IF(AND($Q10&gt;=24,$Q10&lt;28),AI11*250000,AI11*490000))</f>
        <v>0</v>
      </c>
      <c r="AK11" s="12">
        <f>I11</f>
        <v>0</v>
      </c>
      <c r="AL11" s="12">
        <f>IF($Q10&lt;24,AK11*125000,IF(AND($Q10&gt;=24,$Q10&lt;28),AK11*312500,AK11*630000))</f>
        <v>0</v>
      </c>
      <c r="AM11" s="12">
        <f>J11</f>
        <v>0</v>
      </c>
      <c r="AN11" s="12">
        <f>IF($Q10&lt;24,AM11*93750,IF(AND($Q10&gt;=24,$Q10&lt;28),AM11*187500,AM11*385000))</f>
        <v>0</v>
      </c>
      <c r="AO11" s="12">
        <f>K11</f>
        <v>0</v>
      </c>
      <c r="AP11" s="12">
        <f>IF($Q10&lt;24,AO11*125000,IF(AND($Q10&gt;=24,$Q10&lt;28),AO11*312500,AO11*630000))</f>
        <v>0</v>
      </c>
      <c r="AQ11" s="12">
        <f>L11</f>
        <v>0</v>
      </c>
      <c r="AR11" s="12">
        <f>IF($Q10&lt;24,AQ11*500000,IF(AND($Q10&gt;=24,$Q10&lt;28),AQ11*625000,AQ11*1120000))</f>
        <v>0</v>
      </c>
      <c r="AS11" s="12">
        <f>M11</f>
        <v>0</v>
      </c>
      <c r="AT11" s="12">
        <f>IF($Q10&lt;24,AS11*156250,IF(AND($Q10&gt;=24,$Q10&lt;28),AS11*375000,AS11*420000))</f>
        <v>0</v>
      </c>
      <c r="AU11" s="14"/>
      <c r="AV11" s="12"/>
      <c r="AW11" s="14"/>
      <c r="AX11" s="12">
        <f>P11</f>
        <v>0</v>
      </c>
      <c r="AY11" s="4">
        <f>IF($Q10&lt;24,AX11*437500,IF(AND($Q10&gt;=24,$Q10&lt;28),AX11*250000,AX11*140000))</f>
        <v>0</v>
      </c>
      <c r="AZ11" s="7"/>
    </row>
    <row r="12" spans="1:52" x14ac:dyDescent="0.25">
      <c r="A12" s="4" t="s">
        <v>19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20"/>
      <c r="O12" s="20"/>
      <c r="P12" s="12"/>
      <c r="Q12" s="7"/>
      <c r="S12" s="7"/>
      <c r="T12" s="7"/>
      <c r="V12" s="4" t="s">
        <v>19</v>
      </c>
      <c r="W12" s="12">
        <f t="shared" ref="W12:W15" si="0">B12</f>
        <v>0</v>
      </c>
      <c r="X12" s="12">
        <f>IF($Q10&lt;24,W12*187500,IF(AND($Q10&gt;=24,$Q10&lt;28),W12*375000,W12*770000))</f>
        <v>0</v>
      </c>
      <c r="Y12" s="12">
        <f t="shared" ref="Y12:Y15" si="1">C12</f>
        <v>0</v>
      </c>
      <c r="Z12" s="12">
        <f>IF($Q10&lt;24,Y12*156250,IF(AND($Q10&gt;=24,$Q10&lt;28),Y12*312500,Y12*595000))</f>
        <v>0</v>
      </c>
      <c r="AA12" s="12">
        <f t="shared" ref="AA12:AA15" si="2">D12</f>
        <v>0</v>
      </c>
      <c r="AB12" s="12">
        <f>IF($Q10&lt;24,AA12*187500,IF(AND($Q10&gt;=24,$Q10&lt;28),AA12*375000,AA12*99999999))</f>
        <v>0</v>
      </c>
      <c r="AC12" s="12">
        <f t="shared" ref="AC12:AC15" si="3">E12</f>
        <v>0</v>
      </c>
      <c r="AD12" s="12">
        <f>IF($Q10&lt;24,AC12*187500,IF(AND($Q10&gt;=24,$Q10&lt;28),AC12*375000,AC12*99999999))</f>
        <v>0</v>
      </c>
      <c r="AE12" s="12">
        <f t="shared" ref="AE12:AE15" si="4">F12</f>
        <v>0</v>
      </c>
      <c r="AF12" s="12">
        <f>IF($Q10&lt;24,AE12*187500,IF(AND($Q10&gt;=24,$Q10&lt;28),AE12*500000,AE12*875000))</f>
        <v>0</v>
      </c>
      <c r="AG12" s="12">
        <f t="shared" ref="AG12:AG15" si="5">G12</f>
        <v>0</v>
      </c>
      <c r="AH12" s="12">
        <f>IF($Q10&lt;24,AG12*187500,IF(AND($Q10&gt;=24,$Q10&lt;28),AG12*500000,AG12*875000))</f>
        <v>0</v>
      </c>
      <c r="AI12" s="12">
        <f t="shared" ref="AI12:AI15" si="6">H12</f>
        <v>0</v>
      </c>
      <c r="AJ12" s="12">
        <f>IF($Q10&lt;24,AI12*187500,IF(AND($Q10&gt;=24,$Q10&lt;28),AI12*500000,AI12*875000))</f>
        <v>0</v>
      </c>
      <c r="AK12" s="12">
        <f t="shared" ref="AK12:AK15" si="7">I12</f>
        <v>0</v>
      </c>
      <c r="AL12" s="12">
        <f>IF($Q10&lt;24,AK12*312500,IF(AND($Q10&gt;=24,$Q10&lt;28),AK12*562500,AK12*840000))</f>
        <v>0</v>
      </c>
      <c r="AM12" s="12">
        <f t="shared" ref="AM12:AM15" si="8">J12</f>
        <v>0</v>
      </c>
      <c r="AN12" s="12">
        <f>IF($Q10&lt;24,AM12*156250,IF(AND($Q10&gt;=24,$Q10&lt;28),AM12*312500,AM12*595000))</f>
        <v>0</v>
      </c>
      <c r="AO12" s="12">
        <f t="shared" ref="AO12:AO15" si="9">K12</f>
        <v>0</v>
      </c>
      <c r="AP12" s="12">
        <f>IF($Q10&lt;24,AO12*312500,IF(AND($Q10&gt;=24,$Q10&lt;28),AO12*750000,AO12*1260000))</f>
        <v>0</v>
      </c>
      <c r="AQ12" s="12">
        <f t="shared" ref="AQ12:AQ15" si="10">L12</f>
        <v>0</v>
      </c>
      <c r="AR12" s="12">
        <f>IF($Q10&lt;24,AQ12*937500,IF(AND($Q10&gt;=24,$Q10&lt;28),AQ12*1125000,AQ12*2100000))</f>
        <v>0</v>
      </c>
      <c r="AS12" s="12">
        <f t="shared" ref="AS12:AS15" si="11">M12</f>
        <v>0</v>
      </c>
      <c r="AT12" s="12">
        <f>IF($Q10&lt;24,AS12*375000,IF(AND($Q10&gt;=24,$Q10&lt;28),AS12*625000,AS12*700000))</f>
        <v>0</v>
      </c>
      <c r="AU12" s="14"/>
      <c r="AV12" s="12"/>
      <c r="AW12" s="14"/>
      <c r="AX12" s="12">
        <f t="shared" ref="AX12:AX15" si="12">P12</f>
        <v>0</v>
      </c>
      <c r="AY12" s="4">
        <f>IF($Q10&lt;24,AX12*781250,IF(AND($Q10&gt;=24,$Q10&lt;28),AX12*500000,AX12*210000))</f>
        <v>0</v>
      </c>
      <c r="AZ12" s="7"/>
    </row>
    <row r="13" spans="1:52" x14ac:dyDescent="0.25">
      <c r="A13" s="4" t="s">
        <v>20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20"/>
      <c r="O13" s="20"/>
      <c r="P13" s="12"/>
      <c r="Q13" s="7"/>
      <c r="S13" s="7"/>
      <c r="T13" s="7"/>
      <c r="V13" s="4" t="s">
        <v>20</v>
      </c>
      <c r="W13" s="12">
        <f t="shared" si="0"/>
        <v>0</v>
      </c>
      <c r="X13" s="12">
        <f>IF($Q10&lt;24,W13*312500,IF(AND($Q10&gt;=24,$Q10&lt;28),W13*625000,W13*1260000))</f>
        <v>0</v>
      </c>
      <c r="Y13" s="12">
        <f t="shared" si="1"/>
        <v>0</v>
      </c>
      <c r="Z13" s="12">
        <f>IF($Q10&lt;24,Y13*250000,IF(AND($Q10&gt;=24,$Q10&lt;28),Y13*500000,Y13*1050000))</f>
        <v>0</v>
      </c>
      <c r="AA13" s="12">
        <f t="shared" si="2"/>
        <v>0</v>
      </c>
      <c r="AB13" s="12">
        <f>IF($Q10&lt;24,AA13*312500,IF(AND($Q10&gt;=24,$Q10&lt;28),AA13*625000,AA13*99999999))</f>
        <v>0</v>
      </c>
      <c r="AC13" s="12">
        <f t="shared" si="3"/>
        <v>0</v>
      </c>
      <c r="AD13" s="12">
        <f>IF($Q10&lt;24,AC13*312500,IF(AND($Q10&gt;=24,$Q10&lt;28),AC13*625000,AC13*99999999))</f>
        <v>0</v>
      </c>
      <c r="AE13" s="12">
        <f t="shared" si="4"/>
        <v>0</v>
      </c>
      <c r="AF13" s="12">
        <f>IF($Q10&lt;24,AE13*312500,IF(AND($Q10&gt;=24,$Q10&lt;28),AE13*750000,AE13*1400000))</f>
        <v>0</v>
      </c>
      <c r="AG13" s="12">
        <f t="shared" si="5"/>
        <v>0</v>
      </c>
      <c r="AH13" s="12">
        <f>IF($Q10&lt;24,AG13*312500,IF(AND($Q10&gt;=24,$Q10&lt;28),AG13*750000,AG13*1400000))</f>
        <v>0</v>
      </c>
      <c r="AI13" s="12">
        <f t="shared" si="6"/>
        <v>0</v>
      </c>
      <c r="AJ13" s="12">
        <f>IF($Q10&lt;24,AI13*312500,IF(AND($Q10&gt;=24,$Q10&lt;28),AI13*750000,AI13*1400000))</f>
        <v>0</v>
      </c>
      <c r="AK13" s="12">
        <f t="shared" si="7"/>
        <v>0</v>
      </c>
      <c r="AL13" s="12">
        <f>IF($Q10&lt;24,AK13*562500,IF(AND($Q10&gt;=24,$Q10&lt;28),AK13*750000,AK13*1260000))</f>
        <v>0</v>
      </c>
      <c r="AM13" s="12">
        <f t="shared" si="8"/>
        <v>0</v>
      </c>
      <c r="AN13" s="12">
        <f>IF($Q10&lt;24,AM13*250000,IF(AND($Q10&gt;=24,$Q10&lt;28),AM13*500000,AM13*1050000))</f>
        <v>0</v>
      </c>
      <c r="AO13" s="12">
        <f t="shared" si="9"/>
        <v>0</v>
      </c>
      <c r="AP13" s="12">
        <f>IF($Q10&lt;24,AO13*562500,IF(AND($Q10&gt;=24,$Q10&lt;28),AO13*750000,AO13*1260000))</f>
        <v>0</v>
      </c>
      <c r="AQ13" s="12">
        <f t="shared" si="10"/>
        <v>0</v>
      </c>
      <c r="AR13" s="12">
        <f>IF($Q10&lt;24,AQ13*1250000,IF(AND($Q10&gt;=24,$Q10&lt;28),AQ13*1812500,AQ13*3150000))</f>
        <v>0</v>
      </c>
      <c r="AS13" s="12">
        <f t="shared" si="11"/>
        <v>0</v>
      </c>
      <c r="AT13" s="12">
        <f>IF($Q10&lt;24,AS13*625000,IF(AND($Q10&gt;=24,$Q10&lt;28),AS13*1125000,AS13*1260000))</f>
        <v>0</v>
      </c>
      <c r="AU13" s="14"/>
      <c r="AV13" s="12"/>
      <c r="AW13" s="14"/>
      <c r="AX13" s="12">
        <f t="shared" si="12"/>
        <v>0</v>
      </c>
      <c r="AY13" s="4">
        <f>IF($Q10&lt;24,AX13*1250000,IF(AND($Q10&gt;=24,$Q10&lt;28),AX13*750000,AX13*350000))</f>
        <v>0</v>
      </c>
      <c r="AZ13" s="7"/>
    </row>
    <row r="14" spans="1:52" x14ac:dyDescent="0.25">
      <c r="A14" s="4" t="s">
        <v>21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20"/>
      <c r="O14" s="20"/>
      <c r="P14" s="12"/>
      <c r="Q14" s="7"/>
      <c r="S14" s="4" t="s">
        <v>31</v>
      </c>
      <c r="T14" s="4">
        <f>ROUNDUP(SUM(B11:B15,E11:I15,K11:M15,P11:P15)+(SUM(C11:D15)/5)+(SUM(J11:J15)/5),0)</f>
        <v>0</v>
      </c>
      <c r="V14" s="4" t="s">
        <v>21</v>
      </c>
      <c r="W14" s="12">
        <f t="shared" si="0"/>
        <v>0</v>
      </c>
      <c r="X14" s="12">
        <f>IF($Q10&lt;24,W14*500000,IF(AND($Q10&gt;=24,$Q10&lt;28),W14*1125000,W14*2100000))</f>
        <v>0</v>
      </c>
      <c r="Y14" s="12">
        <f t="shared" si="1"/>
        <v>0</v>
      </c>
      <c r="Z14" s="12">
        <f>IF($Q10&lt;24,Y14*437500,IF(AND($Q10&gt;=24,$Q10&lt;28),Y14*875000,Y14*1400000))</f>
        <v>0</v>
      </c>
      <c r="AA14" s="12">
        <f t="shared" si="2"/>
        <v>0</v>
      </c>
      <c r="AB14" s="12">
        <f>IF($Q10&lt;24,AA14*500000,IF(AND($Q10&gt;=24,$Q10&lt;28),AA14*1250000,AA14*99999999))</f>
        <v>0</v>
      </c>
      <c r="AC14" s="12">
        <f t="shared" si="3"/>
        <v>0</v>
      </c>
      <c r="AD14" s="12">
        <f>IF($Q10&lt;24,AC14*500000,IF(AND($Q10&gt;=24,$Q10&lt;28),AC14*1250000,AC14*99999999))</f>
        <v>0</v>
      </c>
      <c r="AE14" s="12">
        <f t="shared" si="4"/>
        <v>0</v>
      </c>
      <c r="AF14" s="12">
        <f>IF($Q10&lt;24,AE14*375000,IF(AND($Q10&gt;=24,$Q10&lt;28),AE14*1000000,AE14*2450000))</f>
        <v>0</v>
      </c>
      <c r="AG14" s="12">
        <f t="shared" si="5"/>
        <v>0</v>
      </c>
      <c r="AH14" s="12">
        <f>IF($Q10&lt;24,AG14*375000,IF(AND($Q10&gt;=24,$Q10&lt;28),AG14*1000000,AG14*2450000))</f>
        <v>0</v>
      </c>
      <c r="AI14" s="12">
        <f t="shared" si="6"/>
        <v>0</v>
      </c>
      <c r="AJ14" s="12">
        <f>IF($Q10&lt;24,AI14*375000,IF(AND($Q10&gt;=24,$Q10&lt;28),AI14*1000000,AI14*2450000))</f>
        <v>0</v>
      </c>
      <c r="AK14" s="12">
        <f t="shared" si="7"/>
        <v>0</v>
      </c>
      <c r="AL14" s="12">
        <f>IF($Q10&lt;24,AK14*750000,IF(AND($Q10&gt;=24,$Q10&lt;28),AK14*1125000,AK14*2450000))</f>
        <v>0</v>
      </c>
      <c r="AM14" s="12">
        <f t="shared" si="8"/>
        <v>0</v>
      </c>
      <c r="AN14" s="12">
        <f>IF($Q10&lt;24,AM14*437500,IF(AND($Q10&gt;=24,$Q10&lt;28),AM14*875000,AM14*1400000))</f>
        <v>0</v>
      </c>
      <c r="AO14" s="12">
        <f t="shared" si="9"/>
        <v>0</v>
      </c>
      <c r="AP14" s="12">
        <f>IF($Q10&lt;24,AO14*750000,IF(AND($Q10&gt;=24,$Q10&lt;28),AO14*1125000,AO14*2450000))</f>
        <v>0</v>
      </c>
      <c r="AQ14" s="12">
        <f t="shared" si="10"/>
        <v>0</v>
      </c>
      <c r="AR14" s="12">
        <f>IF($Q10&lt;24,AQ14*1875000,IF(AND($Q10&gt;=24,$Q10&lt;28),AQ14*2656250,AQ14*4900000))</f>
        <v>0</v>
      </c>
      <c r="AS14" s="12">
        <f t="shared" si="11"/>
        <v>0</v>
      </c>
      <c r="AT14" s="12">
        <f>IF($Q10&lt;24,AS14*1125000,IF(AND($Q10&gt;=24,$Q10&lt;28),AS14*1750000,AS14*1960000))</f>
        <v>0</v>
      </c>
      <c r="AU14" s="14"/>
      <c r="AV14" s="12"/>
      <c r="AW14" s="14"/>
      <c r="AX14" s="12">
        <f t="shared" si="12"/>
        <v>0</v>
      </c>
      <c r="AY14" s="4">
        <f>IF($Q10&lt;24,AX14*2187500,IF(AND($Q10&gt;=24,$Q10&lt;28),AX14*1000000,AX14*420000))</f>
        <v>0</v>
      </c>
      <c r="AZ14" s="7"/>
    </row>
    <row r="15" spans="1:52" x14ac:dyDescent="0.25">
      <c r="A15" s="4" t="s">
        <v>22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0"/>
      <c r="O15" s="20"/>
      <c r="P15" s="12"/>
      <c r="Q15" s="7"/>
      <c r="S15" s="4" t="s">
        <v>32</v>
      </c>
      <c r="T15" s="19">
        <f>SUM(X16:AY16)</f>
        <v>0</v>
      </c>
      <c r="V15" s="4" t="s">
        <v>22</v>
      </c>
      <c r="W15" s="12">
        <f t="shared" si="0"/>
        <v>0</v>
      </c>
      <c r="X15" s="12">
        <f>IF($Q10&lt;24,W15*937500,IF(AND($Q10&gt;=24,$Q10&lt;28),W15*1875000,W15*3500000))</f>
        <v>0</v>
      </c>
      <c r="Y15" s="12">
        <f t="shared" si="1"/>
        <v>0</v>
      </c>
      <c r="Z15" s="12">
        <f>IF($Q10&lt;24,Y15*937500,IF(AND($Q10&gt;=24,$Q10&lt;28),Y15*1562500,Y15*2450000))</f>
        <v>0</v>
      </c>
      <c r="AA15" s="12">
        <f t="shared" si="2"/>
        <v>0</v>
      </c>
      <c r="AB15" s="12">
        <f>IF($Q10&lt;24,AA15*1250000,IF(AND($Q10&gt;=24,$Q10&lt;28),AA15*2187500,AA15*99999999))</f>
        <v>0</v>
      </c>
      <c r="AC15" s="12">
        <f t="shared" si="3"/>
        <v>0</v>
      </c>
      <c r="AD15" s="12">
        <f>IF($Q10&lt;24,AC15*1000000,IF(AND($Q10&gt;=24,$Q10&lt;28),AC15*2187500,AC15*99999999))</f>
        <v>0</v>
      </c>
      <c r="AE15" s="12">
        <f t="shared" si="4"/>
        <v>0</v>
      </c>
      <c r="AF15" s="12">
        <f>IF($Q10&lt;24,AE15*687500,IF(AND($Q10&gt;=24,$Q10&lt;28),AE15*1250000,AE15*4200000))</f>
        <v>0</v>
      </c>
      <c r="AG15" s="12">
        <f t="shared" si="5"/>
        <v>0</v>
      </c>
      <c r="AH15" s="12">
        <f>IF($Q10&lt;24,AG15*687500,IF(AND($Q10&gt;=24,$Q10&lt;28),AG15*1250000,AG15*4200000))</f>
        <v>0</v>
      </c>
      <c r="AI15" s="12">
        <f t="shared" si="6"/>
        <v>0</v>
      </c>
      <c r="AJ15" s="12">
        <f>IF($Q10&lt;24,AI15*687500,IF(AND($Q10&gt;=24,$Q10&lt;28),AI15*1250000,AI15*4200000))</f>
        <v>0</v>
      </c>
      <c r="AK15" s="12">
        <f t="shared" si="7"/>
        <v>0</v>
      </c>
      <c r="AL15" s="12">
        <f>IF($Q10&lt;24,AK15*1125000,IF(AND($Q10&gt;=24,$Q10&lt;28),AK15*2187500,AK15*3500000))</f>
        <v>0</v>
      </c>
      <c r="AM15" s="12">
        <f t="shared" si="8"/>
        <v>0</v>
      </c>
      <c r="AN15" s="12">
        <f>IF($Q10&lt;24,AM15*937500,IF(AND($Q10&gt;=24,$Q10&lt;28),AM15*1562500,AM15*2450000))</f>
        <v>0</v>
      </c>
      <c r="AO15" s="12">
        <f t="shared" si="9"/>
        <v>0</v>
      </c>
      <c r="AP15" s="12">
        <f>IF($Q10&lt;24,AO15*1125000,IF(AND($Q10&gt;=24,$Q10&lt;28),AO15*2187500,AO15*3500000))</f>
        <v>0</v>
      </c>
      <c r="AQ15" s="12">
        <f t="shared" si="10"/>
        <v>0</v>
      </c>
      <c r="AR15" s="12">
        <f>IF($Q10&lt;24,AQ15*3750000,IF(AND($Q10&gt;=24,$Q10&lt;28),AQ15*5000000,AQ15*8400000))</f>
        <v>0</v>
      </c>
      <c r="AS15" s="12">
        <f t="shared" si="11"/>
        <v>0</v>
      </c>
      <c r="AT15" s="12">
        <f>IF($Q10&lt;24,AS15*1750000,IF(AND($Q10&gt;=24,$Q10&lt;28),AS15*2656250,AS15*2975000))</f>
        <v>0</v>
      </c>
      <c r="AU15" s="14"/>
      <c r="AV15" s="12"/>
      <c r="AW15" s="14"/>
      <c r="AX15" s="12">
        <f t="shared" si="12"/>
        <v>0</v>
      </c>
      <c r="AY15" s="4">
        <f>IF($Q10&lt;24,AX15*3750000,IF(AND($Q10&gt;=24,$Q10&lt;28),AX15*1250000,AX15*770000))</f>
        <v>0</v>
      </c>
      <c r="AZ15" s="7"/>
    </row>
    <row r="16" spans="1:52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S16" s="18"/>
      <c r="T16" s="18"/>
      <c r="V16" s="7"/>
      <c r="W16" s="7"/>
      <c r="X16" s="7">
        <f>SUM(X11:X15)</f>
        <v>0</v>
      </c>
      <c r="Y16" s="7"/>
      <c r="Z16" s="7">
        <f>SUM(Z11:Z15)</f>
        <v>0</v>
      </c>
      <c r="AA16" s="7"/>
      <c r="AB16" s="7">
        <f>SUM(AB11:AB15)</f>
        <v>0</v>
      </c>
      <c r="AC16" s="7"/>
      <c r="AD16" s="7">
        <f>SUM(AD11:AD15)</f>
        <v>0</v>
      </c>
      <c r="AE16" s="7"/>
      <c r="AF16" s="7">
        <f>SUM(AF11:AF15)</f>
        <v>0</v>
      </c>
      <c r="AG16" s="7"/>
      <c r="AH16" s="7">
        <f>SUM(AH11:AH15)</f>
        <v>0</v>
      </c>
      <c r="AI16" s="7"/>
      <c r="AJ16" s="7">
        <f>SUM(AJ11:AJ15)</f>
        <v>0</v>
      </c>
      <c r="AK16" s="7"/>
      <c r="AL16" s="7">
        <f>SUM(AL11:AL15)</f>
        <v>0</v>
      </c>
      <c r="AM16" s="7"/>
      <c r="AN16" s="7">
        <f>SUM(AN11:AN15)</f>
        <v>0</v>
      </c>
      <c r="AO16" s="7"/>
      <c r="AP16" s="7">
        <f>SUM(AP11:AP15)</f>
        <v>0</v>
      </c>
      <c r="AQ16" s="7"/>
      <c r="AR16" s="7">
        <f>SUM(AR11:AR15)</f>
        <v>0</v>
      </c>
      <c r="AS16" s="7"/>
      <c r="AT16" s="7">
        <f>SUM(AT11:AT15)</f>
        <v>0</v>
      </c>
      <c r="AU16" s="7"/>
      <c r="AV16" s="7"/>
      <c r="AW16" s="7"/>
      <c r="AX16" s="7"/>
      <c r="AY16" s="7">
        <f>SUM(AY11:AY15)</f>
        <v>0</v>
      </c>
      <c r="AZ16" s="7"/>
    </row>
    <row r="17" spans="1:52" x14ac:dyDescent="0.25">
      <c r="R17" s="8"/>
    </row>
    <row r="18" spans="1:52" x14ac:dyDescent="0.25">
      <c r="A18" s="4" t="s">
        <v>1</v>
      </c>
      <c r="B18" s="4" t="s">
        <v>2</v>
      </c>
      <c r="C18" s="5" t="s">
        <v>3</v>
      </c>
      <c r="D18" s="5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5" t="s">
        <v>10</v>
      </c>
      <c r="K18" s="4" t="s">
        <v>11</v>
      </c>
      <c r="L18" s="4" t="s">
        <v>12</v>
      </c>
      <c r="M18" s="4" t="s">
        <v>13</v>
      </c>
      <c r="N18" s="6" t="s">
        <v>14</v>
      </c>
      <c r="O18" s="6" t="s">
        <v>15</v>
      </c>
      <c r="P18" s="4" t="s">
        <v>16</v>
      </c>
      <c r="Q18" s="4" t="s">
        <v>17</v>
      </c>
      <c r="S18" s="7"/>
      <c r="T18" s="7"/>
      <c r="V18" s="4" t="s">
        <v>1</v>
      </c>
      <c r="W18" s="4" t="s">
        <v>2</v>
      </c>
      <c r="X18" s="4"/>
      <c r="Y18" s="5" t="s">
        <v>3</v>
      </c>
      <c r="Z18" s="4"/>
      <c r="AA18" s="5" t="s">
        <v>4</v>
      </c>
      <c r="AB18" s="4"/>
      <c r="AC18" s="4" t="s">
        <v>5</v>
      </c>
      <c r="AD18" s="4"/>
      <c r="AE18" s="4" t="s">
        <v>6</v>
      </c>
      <c r="AF18" s="4"/>
      <c r="AG18" s="4" t="s">
        <v>7</v>
      </c>
      <c r="AH18" s="4"/>
      <c r="AI18" s="4" t="s">
        <v>8</v>
      </c>
      <c r="AJ18" s="4"/>
      <c r="AK18" s="4" t="s">
        <v>9</v>
      </c>
      <c r="AL18" s="4"/>
      <c r="AM18" s="5" t="s">
        <v>10</v>
      </c>
      <c r="AN18" s="4"/>
      <c r="AO18" s="4" t="s">
        <v>11</v>
      </c>
      <c r="AP18" s="4"/>
      <c r="AQ18" s="4" t="s">
        <v>12</v>
      </c>
      <c r="AR18" s="4"/>
      <c r="AS18" s="4" t="s">
        <v>13</v>
      </c>
      <c r="AT18" s="4"/>
      <c r="AU18" s="6" t="s">
        <v>14</v>
      </c>
      <c r="AV18" s="4"/>
      <c r="AW18" s="6" t="s">
        <v>15</v>
      </c>
      <c r="AX18" s="4" t="s">
        <v>16</v>
      </c>
      <c r="AY18" s="4"/>
      <c r="AZ18" s="4" t="s">
        <v>17</v>
      </c>
    </row>
    <row r="19" spans="1:52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4"/>
      <c r="O19" s="14"/>
      <c r="P19" s="12"/>
      <c r="Q19" s="12"/>
      <c r="S19" s="7"/>
      <c r="T19" s="7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4"/>
      <c r="AV19" s="12"/>
      <c r="AW19" s="14"/>
      <c r="AX19" s="12"/>
      <c r="AY19" s="12"/>
      <c r="AZ19" s="12">
        <f>Q19</f>
        <v>0</v>
      </c>
    </row>
    <row r="20" spans="1:52" x14ac:dyDescent="0.25">
      <c r="A20" s="4" t="s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20"/>
      <c r="O20" s="20"/>
      <c r="P20" s="12"/>
      <c r="Q20" s="7"/>
      <c r="S20" s="7"/>
      <c r="T20" s="7"/>
      <c r="V20" s="4" t="s">
        <v>18</v>
      </c>
      <c r="W20" s="12">
        <f>B20</f>
        <v>0</v>
      </c>
      <c r="X20" s="12">
        <f>IF($Q19&lt;24,W20*125000,IF(AND($Q19&gt;=24,$Q19&lt;28),W20*250000,W20*455000))</f>
        <v>0</v>
      </c>
      <c r="Y20" s="12">
        <f>C20</f>
        <v>0</v>
      </c>
      <c r="Z20" s="12">
        <f>IF($Q19&lt;24,Y20*93750,IF(AND($Q19&gt;=24,$Q19&lt;28),Y20*187500,Y20*385000))</f>
        <v>0</v>
      </c>
      <c r="AA20" s="12">
        <f>D20</f>
        <v>0</v>
      </c>
      <c r="AB20" s="12">
        <f>IF($Q19&lt;24,AA20*125000,IF(AND($Q19&gt;=24,$Q19&lt;28),AA20*250000,AA20*99999999))</f>
        <v>0</v>
      </c>
      <c r="AC20" s="12">
        <f>E20</f>
        <v>0</v>
      </c>
      <c r="AD20" s="12">
        <f>IF($Q19&lt;24,AC20*125000,IF(AND($Q19&gt;=24,$Q19&lt;28),AC20*250000,AC20*99999999))</f>
        <v>0</v>
      </c>
      <c r="AE20" s="12">
        <f>F20</f>
        <v>0</v>
      </c>
      <c r="AF20" s="12">
        <f>IF($Q19&lt;24,AE20*125000,IF(AND($Q19&gt;=24,$Q19&lt;28),AE20*250000,AE20*490000))</f>
        <v>0</v>
      </c>
      <c r="AG20" s="12">
        <f>G20</f>
        <v>0</v>
      </c>
      <c r="AH20" s="12">
        <f>IF($Q19&lt;24,AG20*125000,IF(AND($Q19&gt;=24,$Q19&lt;28),AG20*250000,AG20*490000))</f>
        <v>0</v>
      </c>
      <c r="AI20" s="12">
        <f>H20</f>
        <v>0</v>
      </c>
      <c r="AJ20" s="12">
        <f>IF($Q19&lt;24,AI20*125000,IF(AND($Q19&gt;=24,$Q19&lt;28),AI20*250000,AI20*490000))</f>
        <v>0</v>
      </c>
      <c r="AK20" s="12">
        <f>I20</f>
        <v>0</v>
      </c>
      <c r="AL20" s="12">
        <f>IF($Q19&lt;24,AK20*125000,IF(AND($Q19&gt;=24,$Q19&lt;28),AK20*312500,AK20*630000))</f>
        <v>0</v>
      </c>
      <c r="AM20" s="12">
        <f>J20</f>
        <v>0</v>
      </c>
      <c r="AN20" s="12">
        <f>IF($Q19&lt;24,AM20*93750,IF(AND($Q19&gt;=24,$Q19&lt;28),AM20*187500,AM20*385000))</f>
        <v>0</v>
      </c>
      <c r="AO20" s="12">
        <f>K20</f>
        <v>0</v>
      </c>
      <c r="AP20" s="12">
        <f>IF($Q19&lt;24,AO20*125000,IF(AND($Q19&gt;=24,$Q19&lt;28),AO20*312500,AO20*630000))</f>
        <v>0</v>
      </c>
      <c r="AQ20" s="12">
        <f>L20</f>
        <v>0</v>
      </c>
      <c r="AR20" s="12">
        <f>IF($Q19&lt;24,AQ20*500000,IF(AND($Q19&gt;=24,$Q19&lt;28),AQ20*625000,AQ20*1120000))</f>
        <v>0</v>
      </c>
      <c r="AS20" s="12">
        <f>M20</f>
        <v>0</v>
      </c>
      <c r="AT20" s="12">
        <f>IF($Q19&lt;24,AS20*156250,IF(AND($Q19&gt;=24,$Q19&lt;28),AS20*375000,AS20*420000))</f>
        <v>0</v>
      </c>
      <c r="AU20" s="14"/>
      <c r="AV20" s="12"/>
      <c r="AW20" s="14"/>
      <c r="AX20" s="12">
        <f>P20</f>
        <v>0</v>
      </c>
      <c r="AY20" s="4">
        <f>IF($Q19&lt;24,AX20*437500,IF(AND($Q19&gt;=24,$Q19&lt;28),AX20*250000,AX20*140000))</f>
        <v>0</v>
      </c>
      <c r="AZ20" s="7"/>
    </row>
    <row r="21" spans="1:52" x14ac:dyDescent="0.25">
      <c r="A21" s="4" t="s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20"/>
      <c r="O21" s="20"/>
      <c r="P21" s="12"/>
      <c r="Q21" s="7"/>
      <c r="S21" s="7"/>
      <c r="T21" s="7"/>
      <c r="V21" s="4" t="s">
        <v>19</v>
      </c>
      <c r="W21" s="12">
        <f t="shared" ref="W21:W24" si="13">B21</f>
        <v>0</v>
      </c>
      <c r="X21" s="12">
        <f>IF($Q19&lt;24,W21*187500,IF(AND($Q19&gt;=24,$Q19&lt;28),W21*375000,W21*770000))</f>
        <v>0</v>
      </c>
      <c r="Y21" s="12">
        <f t="shared" ref="Y21:Y24" si="14">C21</f>
        <v>0</v>
      </c>
      <c r="Z21" s="12">
        <f>IF($Q19&lt;24,Y21*156250,IF(AND($Q19&gt;=24,$Q19&lt;28),Y21*312500,Y21*595000))</f>
        <v>0</v>
      </c>
      <c r="AA21" s="12">
        <f t="shared" ref="AA21:AA24" si="15">D21</f>
        <v>0</v>
      </c>
      <c r="AB21" s="12">
        <f>IF($Q19&lt;24,AA21*187500,IF(AND($Q19&gt;=24,$Q19&lt;28),AA21*375000,AA21*99999999))</f>
        <v>0</v>
      </c>
      <c r="AC21" s="12">
        <f t="shared" ref="AC21:AC24" si="16">E21</f>
        <v>0</v>
      </c>
      <c r="AD21" s="12">
        <f>IF($Q19&lt;24,AC21*187500,IF(AND($Q19&gt;=24,$Q19&lt;28),AC21*375000,AC21*99999999))</f>
        <v>0</v>
      </c>
      <c r="AE21" s="12">
        <f t="shared" ref="AE21:AE24" si="17">F21</f>
        <v>0</v>
      </c>
      <c r="AF21" s="12">
        <f>IF($Q19&lt;24,AE21*187500,IF(AND($Q19&gt;=24,$Q19&lt;28),AE21*500000,AE21*875000))</f>
        <v>0</v>
      </c>
      <c r="AG21" s="12">
        <f t="shared" ref="AG21:AG24" si="18">G21</f>
        <v>0</v>
      </c>
      <c r="AH21" s="12">
        <f>IF($Q19&lt;24,AG21*187500,IF(AND($Q19&gt;=24,$Q19&lt;28),AG21*500000,AG21*875000))</f>
        <v>0</v>
      </c>
      <c r="AI21" s="12">
        <f t="shared" ref="AI21:AI24" si="19">H21</f>
        <v>0</v>
      </c>
      <c r="AJ21" s="12">
        <f>IF($Q19&lt;24,AI21*187500,IF(AND($Q19&gt;=24,$Q19&lt;28),AI21*500000,AI21*875000))</f>
        <v>0</v>
      </c>
      <c r="AK21" s="12">
        <f t="shared" ref="AK21:AK24" si="20">I21</f>
        <v>0</v>
      </c>
      <c r="AL21" s="12">
        <f>IF($Q19&lt;24,AK21*312500,IF(AND($Q19&gt;=24,$Q19&lt;28),AK21*562500,AK21*840000))</f>
        <v>0</v>
      </c>
      <c r="AM21" s="12">
        <f t="shared" ref="AM21:AM24" si="21">J21</f>
        <v>0</v>
      </c>
      <c r="AN21" s="12">
        <f>IF($Q19&lt;24,AM21*156250,IF(AND($Q19&gt;=24,$Q19&lt;28),AM21*312500,AM21*595000))</f>
        <v>0</v>
      </c>
      <c r="AO21" s="12">
        <f t="shared" ref="AO21:AO24" si="22">K21</f>
        <v>0</v>
      </c>
      <c r="AP21" s="12">
        <f>IF($Q19&lt;24,AO21*312500,IF(AND($Q19&gt;=24,$Q19&lt;28),AO21*750000,AO21*1260000))</f>
        <v>0</v>
      </c>
      <c r="AQ21" s="12">
        <f t="shared" ref="AQ21:AQ24" si="23">L21</f>
        <v>0</v>
      </c>
      <c r="AR21" s="12">
        <f>IF($Q19&lt;24,AQ21*937500,IF(AND($Q19&gt;=24,$Q19&lt;28),AQ21*1125000,AQ21*2100000))</f>
        <v>0</v>
      </c>
      <c r="AS21" s="12">
        <f t="shared" ref="AS21:AS24" si="24">M21</f>
        <v>0</v>
      </c>
      <c r="AT21" s="12">
        <f>IF($Q19&lt;24,AS21*375000,IF(AND($Q19&gt;=24,$Q19&lt;28),AS21*625000,AS21*700000))</f>
        <v>0</v>
      </c>
      <c r="AU21" s="14"/>
      <c r="AV21" s="12"/>
      <c r="AW21" s="14"/>
      <c r="AX21" s="12">
        <f t="shared" ref="AX21:AX24" si="25">P21</f>
        <v>0</v>
      </c>
      <c r="AY21" s="4">
        <f>IF($Q19&lt;24,AX21*781250,IF(AND($Q19&gt;=24,$Q19&lt;28),AX21*500000,AX21*210000))</f>
        <v>0</v>
      </c>
      <c r="AZ21" s="7"/>
    </row>
    <row r="22" spans="1:52" x14ac:dyDescent="0.25">
      <c r="A22" s="4" t="s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0"/>
      <c r="O22" s="20"/>
      <c r="P22" s="12"/>
      <c r="Q22" s="7"/>
      <c r="S22" s="7"/>
      <c r="T22" s="7"/>
      <c r="V22" s="4" t="s">
        <v>20</v>
      </c>
      <c r="W22" s="12">
        <f t="shared" si="13"/>
        <v>0</v>
      </c>
      <c r="X22" s="12">
        <f>IF($Q19&lt;24,W22*312500,IF(AND($Q19&gt;=24,$Q19&lt;28),W22*625000,W22*1260000))</f>
        <v>0</v>
      </c>
      <c r="Y22" s="12">
        <f t="shared" si="14"/>
        <v>0</v>
      </c>
      <c r="Z22" s="12">
        <f>IF($Q19&lt;24,Y22*250000,IF(AND($Q19&gt;=24,$Q19&lt;28),Y22*500000,Y22*1050000))</f>
        <v>0</v>
      </c>
      <c r="AA22" s="12">
        <f t="shared" si="15"/>
        <v>0</v>
      </c>
      <c r="AB22" s="12">
        <f>IF($Q19&lt;24,AA22*312500,IF(AND($Q19&gt;=24,$Q19&lt;28),AA22*625000,AA22*99999999))</f>
        <v>0</v>
      </c>
      <c r="AC22" s="12">
        <f t="shared" si="16"/>
        <v>0</v>
      </c>
      <c r="AD22" s="12">
        <f>IF($Q19&lt;24,AC22*312500,IF(AND($Q19&gt;=24,$Q19&lt;28),AC22*625000,AC22*99999999))</f>
        <v>0</v>
      </c>
      <c r="AE22" s="12">
        <f t="shared" si="17"/>
        <v>0</v>
      </c>
      <c r="AF22" s="12">
        <f>IF($Q19&lt;24,AE22*312500,IF(AND($Q19&gt;=24,$Q19&lt;28),AE22*750000,AE22*1400000))</f>
        <v>0</v>
      </c>
      <c r="AG22" s="12">
        <f t="shared" si="18"/>
        <v>0</v>
      </c>
      <c r="AH22" s="12">
        <f>IF($Q19&lt;24,AG22*312500,IF(AND($Q19&gt;=24,$Q19&lt;28),AG22*750000,AG22*1400000))</f>
        <v>0</v>
      </c>
      <c r="AI22" s="12">
        <f t="shared" si="19"/>
        <v>0</v>
      </c>
      <c r="AJ22" s="12">
        <f>IF($Q19&lt;24,AI22*312500,IF(AND($Q19&gt;=24,$Q19&lt;28),AI22*750000,AI22*1400000))</f>
        <v>0</v>
      </c>
      <c r="AK22" s="12">
        <f t="shared" si="20"/>
        <v>0</v>
      </c>
      <c r="AL22" s="12">
        <f>IF($Q19&lt;24,AK22*562500,IF(AND($Q19&gt;=24,$Q19&lt;28),AK22*750000,AK22*1260000))</f>
        <v>0</v>
      </c>
      <c r="AM22" s="12">
        <f t="shared" si="21"/>
        <v>0</v>
      </c>
      <c r="AN22" s="12">
        <f>IF($Q19&lt;24,AM22*250000,IF(AND($Q19&gt;=24,$Q19&lt;28),AM22*500000,AM22*1050000))</f>
        <v>0</v>
      </c>
      <c r="AO22" s="12">
        <f t="shared" si="22"/>
        <v>0</v>
      </c>
      <c r="AP22" s="12">
        <f>IF($Q19&lt;24,AO22*562500,IF(AND($Q19&gt;=24,$Q19&lt;28),AO22*750000,AO22*1260000))</f>
        <v>0</v>
      </c>
      <c r="AQ22" s="12">
        <f t="shared" si="23"/>
        <v>0</v>
      </c>
      <c r="AR22" s="12">
        <f>IF($Q19&lt;24,AQ22*1250000,IF(AND($Q19&gt;=24,$Q19&lt;28),AQ22*1812500,AQ22*3150000))</f>
        <v>0</v>
      </c>
      <c r="AS22" s="12">
        <f t="shared" si="24"/>
        <v>0</v>
      </c>
      <c r="AT22" s="12">
        <f>IF($Q19&lt;24,AS22*625000,IF(AND($Q19&gt;=24,$Q19&lt;28),AS22*1125000,AS22*1260000))</f>
        <v>0</v>
      </c>
      <c r="AU22" s="14"/>
      <c r="AV22" s="12"/>
      <c r="AW22" s="14"/>
      <c r="AX22" s="12">
        <f t="shared" si="25"/>
        <v>0</v>
      </c>
      <c r="AY22" s="4">
        <f>IF($Q19&lt;24,AX22*1250000,IF(AND($Q19&gt;=24,$Q19&lt;28),AX22*750000,AX22*350000))</f>
        <v>0</v>
      </c>
      <c r="AZ22" s="7"/>
    </row>
    <row r="23" spans="1:52" x14ac:dyDescent="0.25">
      <c r="A23" s="4" t="s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20"/>
      <c r="O23" s="20"/>
      <c r="P23" s="12"/>
      <c r="Q23" s="7"/>
      <c r="S23" s="4" t="s">
        <v>31</v>
      </c>
      <c r="T23" s="4">
        <f>ROUNDUP(SUM(B20:B24,E20:I24,K20:M24,P20:P24)+(SUM(C20:D24)/5)+(SUM(J20:J24)/5),0)</f>
        <v>0</v>
      </c>
      <c r="V23" s="4" t="s">
        <v>21</v>
      </c>
      <c r="W23" s="12">
        <f t="shared" si="13"/>
        <v>0</v>
      </c>
      <c r="X23" s="12">
        <f>IF($Q19&lt;24,W23*500000,IF(AND($Q19&gt;=24,$Q19&lt;28),W23*1125000,W23*2100000))</f>
        <v>0</v>
      </c>
      <c r="Y23" s="12">
        <f t="shared" si="14"/>
        <v>0</v>
      </c>
      <c r="Z23" s="12">
        <f>IF($Q19&lt;24,Y23*437500,IF(AND($Q19&gt;=24,$Q19&lt;28),Y23*875000,Y23*1400000))</f>
        <v>0</v>
      </c>
      <c r="AA23" s="12">
        <f t="shared" si="15"/>
        <v>0</v>
      </c>
      <c r="AB23" s="12">
        <f>IF($Q19&lt;24,AA23*500000,IF(AND($Q19&gt;=24,$Q19&lt;28),AA23*1250000,AA23*99999999))</f>
        <v>0</v>
      </c>
      <c r="AC23" s="12">
        <f t="shared" si="16"/>
        <v>0</v>
      </c>
      <c r="AD23" s="12">
        <f>IF($Q19&lt;24,AC23*500000,IF(AND($Q19&gt;=24,$Q19&lt;28),AC23*1250000,AC23*99999999))</f>
        <v>0</v>
      </c>
      <c r="AE23" s="12">
        <f t="shared" si="17"/>
        <v>0</v>
      </c>
      <c r="AF23" s="12">
        <f>IF($Q19&lt;24,AE23*375000,IF(AND($Q19&gt;=24,$Q19&lt;28),AE23*1000000,AE23*2450000))</f>
        <v>0</v>
      </c>
      <c r="AG23" s="12">
        <f t="shared" si="18"/>
        <v>0</v>
      </c>
      <c r="AH23" s="12">
        <f>IF($Q19&lt;24,AG23*375000,IF(AND($Q19&gt;=24,$Q19&lt;28),AG23*1000000,AG23*2450000))</f>
        <v>0</v>
      </c>
      <c r="AI23" s="12">
        <f t="shared" si="19"/>
        <v>0</v>
      </c>
      <c r="AJ23" s="12">
        <f>IF($Q19&lt;24,AI23*375000,IF(AND($Q19&gt;=24,$Q19&lt;28),AI23*1000000,AI23*2450000))</f>
        <v>0</v>
      </c>
      <c r="AK23" s="12">
        <f t="shared" si="20"/>
        <v>0</v>
      </c>
      <c r="AL23" s="12">
        <f>IF($Q19&lt;24,AK23*750000,IF(AND($Q19&gt;=24,$Q19&lt;28),AK23*1125000,AK23*2450000))</f>
        <v>0</v>
      </c>
      <c r="AM23" s="12">
        <f t="shared" si="21"/>
        <v>0</v>
      </c>
      <c r="AN23" s="12">
        <f>IF($Q19&lt;24,AM23*437500,IF(AND($Q19&gt;=24,$Q19&lt;28),AM23*875000,AM23*1400000))</f>
        <v>0</v>
      </c>
      <c r="AO23" s="12">
        <f t="shared" si="22"/>
        <v>0</v>
      </c>
      <c r="AP23" s="12">
        <f>IF($Q19&lt;24,AO23*750000,IF(AND($Q19&gt;=24,$Q19&lt;28),AO23*1125000,AO23*2450000))</f>
        <v>0</v>
      </c>
      <c r="AQ23" s="12">
        <f t="shared" si="23"/>
        <v>0</v>
      </c>
      <c r="AR23" s="12">
        <f>IF($Q19&lt;24,AQ23*1875000,IF(AND($Q19&gt;=24,$Q19&lt;28),AQ23*2656250,AQ23*4900000))</f>
        <v>0</v>
      </c>
      <c r="AS23" s="12">
        <f t="shared" si="24"/>
        <v>0</v>
      </c>
      <c r="AT23" s="12">
        <f>IF($Q19&lt;24,AS23*1125000,IF(AND($Q19&gt;=24,$Q19&lt;28),AS23*1750000,AS23*1960000))</f>
        <v>0</v>
      </c>
      <c r="AU23" s="14"/>
      <c r="AV23" s="12"/>
      <c r="AW23" s="14"/>
      <c r="AX23" s="12">
        <f t="shared" si="25"/>
        <v>0</v>
      </c>
      <c r="AY23" s="4">
        <f>IF($Q19&lt;24,AX23*2187500,IF(AND($Q19&gt;=24,$Q19&lt;28),AX23*1000000,AX23*420000))</f>
        <v>0</v>
      </c>
      <c r="AZ23" s="7"/>
    </row>
    <row r="24" spans="1:52" x14ac:dyDescent="0.25">
      <c r="A24" s="4" t="s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20"/>
      <c r="O24" s="20"/>
      <c r="P24" s="12"/>
      <c r="Q24" s="7"/>
      <c r="S24" s="4" t="s">
        <v>32</v>
      </c>
      <c r="T24" s="19">
        <f>SUM(X25:AY25)</f>
        <v>0</v>
      </c>
      <c r="V24" s="4" t="s">
        <v>22</v>
      </c>
      <c r="W24" s="12">
        <f t="shared" si="13"/>
        <v>0</v>
      </c>
      <c r="X24" s="12">
        <f>IF($Q19&lt;24,W24*937500,IF(AND($Q19&gt;=24,$Q19&lt;28),W24*1875000,W24*3500000))</f>
        <v>0</v>
      </c>
      <c r="Y24" s="12">
        <f t="shared" si="14"/>
        <v>0</v>
      </c>
      <c r="Z24" s="12">
        <f>IF($Q19&lt;24,Y24*937500,IF(AND($Q19&gt;=24,$Q19&lt;28),Y24*1562500,Y24*2450000))</f>
        <v>0</v>
      </c>
      <c r="AA24" s="12">
        <f t="shared" si="15"/>
        <v>0</v>
      </c>
      <c r="AB24" s="12">
        <f>IF($Q19&lt;24,AA24*1250000,IF(AND($Q19&gt;=24,$Q19&lt;28),AA24*2187500,AA24*99999999))</f>
        <v>0</v>
      </c>
      <c r="AC24" s="12">
        <f t="shared" si="16"/>
        <v>0</v>
      </c>
      <c r="AD24" s="12">
        <f>IF($Q19&lt;24,AC24*1000000,IF(AND($Q19&gt;=24,$Q19&lt;28),AC24*2187500,AC24*99999999))</f>
        <v>0</v>
      </c>
      <c r="AE24" s="12">
        <f t="shared" si="17"/>
        <v>0</v>
      </c>
      <c r="AF24" s="12">
        <f>IF($Q19&lt;24,AE24*687500,IF(AND($Q19&gt;=24,$Q19&lt;28),AE24*1250000,AE24*4200000))</f>
        <v>0</v>
      </c>
      <c r="AG24" s="12">
        <f t="shared" si="18"/>
        <v>0</v>
      </c>
      <c r="AH24" s="12">
        <f>IF($Q19&lt;24,AG24*687500,IF(AND($Q19&gt;=24,$Q19&lt;28),AG24*1250000,AG24*4200000))</f>
        <v>0</v>
      </c>
      <c r="AI24" s="12">
        <f t="shared" si="19"/>
        <v>0</v>
      </c>
      <c r="AJ24" s="12">
        <f>IF($Q19&lt;24,AI24*687500,IF(AND($Q19&gt;=24,$Q19&lt;28),AI24*1250000,AI24*4200000))</f>
        <v>0</v>
      </c>
      <c r="AK24" s="12">
        <f t="shared" si="20"/>
        <v>0</v>
      </c>
      <c r="AL24" s="12">
        <f>IF($Q19&lt;24,AK24*1125000,IF(AND($Q19&gt;=24,$Q19&lt;28),AK24*2187500,AK24*3500000))</f>
        <v>0</v>
      </c>
      <c r="AM24" s="12">
        <f t="shared" si="21"/>
        <v>0</v>
      </c>
      <c r="AN24" s="12">
        <f>IF($Q19&lt;24,AM24*937500,IF(AND($Q19&gt;=24,$Q19&lt;28),AM24*1562500,AM24*2450000))</f>
        <v>0</v>
      </c>
      <c r="AO24" s="12">
        <f t="shared" si="22"/>
        <v>0</v>
      </c>
      <c r="AP24" s="12">
        <f>IF($Q19&lt;24,AO24*1125000,IF(AND($Q19&gt;=24,$Q19&lt;28),AO24*2187500,AO24*3500000))</f>
        <v>0</v>
      </c>
      <c r="AQ24" s="12">
        <f t="shared" si="23"/>
        <v>0</v>
      </c>
      <c r="AR24" s="12">
        <f>IF($Q19&lt;24,AQ24*3750000,IF(AND($Q19&gt;=24,$Q19&lt;28),AQ24*5000000,AQ24*8400000))</f>
        <v>0</v>
      </c>
      <c r="AS24" s="12">
        <f t="shared" si="24"/>
        <v>0</v>
      </c>
      <c r="AT24" s="12">
        <f>IF($Q19&lt;24,AS24*1750000,IF(AND($Q19&gt;=24,$Q19&lt;28),AS24*2656250,AS24*2975000))</f>
        <v>0</v>
      </c>
      <c r="AU24" s="14"/>
      <c r="AV24" s="12"/>
      <c r="AW24" s="14"/>
      <c r="AX24" s="12">
        <f t="shared" si="25"/>
        <v>0</v>
      </c>
      <c r="AY24" s="4">
        <f>IF($Q19&lt;24,AX24*3750000,IF(AND($Q19&gt;=24,$Q19&lt;28),AX24*1250000,AX24*770000))</f>
        <v>0</v>
      </c>
      <c r="AZ24" s="7"/>
    </row>
    <row r="25" spans="1:52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S25" s="17"/>
      <c r="T25" s="17"/>
      <c r="V25" s="7"/>
      <c r="W25" s="7"/>
      <c r="X25" s="7">
        <f>SUM(X20:X24)</f>
        <v>0</v>
      </c>
      <c r="Y25" s="7"/>
      <c r="Z25" s="7">
        <f>SUM(Z20:Z24)</f>
        <v>0</v>
      </c>
      <c r="AA25" s="7"/>
      <c r="AB25" s="7">
        <f>SUM(AB20:AB24)</f>
        <v>0</v>
      </c>
      <c r="AC25" s="7"/>
      <c r="AD25" s="7">
        <f>SUM(AD20:AD24)</f>
        <v>0</v>
      </c>
      <c r="AE25" s="7"/>
      <c r="AF25" s="7">
        <f>SUM(AF20:AF24)</f>
        <v>0</v>
      </c>
      <c r="AG25" s="7"/>
      <c r="AH25" s="7">
        <f>SUM(AH20:AH24)</f>
        <v>0</v>
      </c>
      <c r="AI25" s="7"/>
      <c r="AJ25" s="7">
        <f>SUM(AJ20:AJ24)</f>
        <v>0</v>
      </c>
      <c r="AK25" s="7"/>
      <c r="AL25" s="7">
        <f>SUM(AL20:AL24)</f>
        <v>0</v>
      </c>
      <c r="AM25" s="7"/>
      <c r="AN25" s="7">
        <f>SUM(AN20:AN24)</f>
        <v>0</v>
      </c>
      <c r="AO25" s="7"/>
      <c r="AP25" s="7">
        <f>SUM(AP20:AP24)</f>
        <v>0</v>
      </c>
      <c r="AQ25" s="7"/>
      <c r="AR25" s="7">
        <f>SUM(AR20:AR24)</f>
        <v>0</v>
      </c>
      <c r="AS25" s="7"/>
      <c r="AT25" s="7">
        <f>SUM(AT20:AT24)</f>
        <v>0</v>
      </c>
      <c r="AU25" s="7"/>
      <c r="AV25" s="7"/>
      <c r="AW25" s="7"/>
      <c r="AX25" s="7"/>
      <c r="AY25" s="7">
        <f>SUM(AY20:AY24)</f>
        <v>0</v>
      </c>
      <c r="AZ25" s="7"/>
    </row>
    <row r="26" spans="1:52" x14ac:dyDescent="0.25">
      <c r="R26" s="8"/>
    </row>
    <row r="27" spans="1:52" x14ac:dyDescent="0.25">
      <c r="A27" s="4" t="s">
        <v>1</v>
      </c>
      <c r="B27" s="4" t="s">
        <v>2</v>
      </c>
      <c r="C27" s="5" t="s">
        <v>3</v>
      </c>
      <c r="D27" s="5" t="s">
        <v>4</v>
      </c>
      <c r="E27" s="4" t="s">
        <v>5</v>
      </c>
      <c r="F27" s="4" t="s">
        <v>6</v>
      </c>
      <c r="G27" s="4" t="s">
        <v>7</v>
      </c>
      <c r="H27" s="4" t="s">
        <v>8</v>
      </c>
      <c r="I27" s="4" t="s">
        <v>9</v>
      </c>
      <c r="J27" s="5" t="s">
        <v>10</v>
      </c>
      <c r="K27" s="4" t="s">
        <v>11</v>
      </c>
      <c r="L27" s="4" t="s">
        <v>12</v>
      </c>
      <c r="M27" s="4" t="s">
        <v>13</v>
      </c>
      <c r="N27" s="6" t="s">
        <v>14</v>
      </c>
      <c r="O27" s="6" t="s">
        <v>15</v>
      </c>
      <c r="P27" s="4" t="s">
        <v>16</v>
      </c>
      <c r="Q27" s="4" t="s">
        <v>17</v>
      </c>
      <c r="S27" s="7"/>
      <c r="T27" s="7"/>
      <c r="V27" s="4" t="s">
        <v>1</v>
      </c>
      <c r="W27" s="4" t="s">
        <v>2</v>
      </c>
      <c r="X27" s="4"/>
      <c r="Y27" s="5" t="s">
        <v>3</v>
      </c>
      <c r="Z27" s="4"/>
      <c r="AA27" s="5" t="s">
        <v>4</v>
      </c>
      <c r="AB27" s="4"/>
      <c r="AC27" s="4" t="s">
        <v>5</v>
      </c>
      <c r="AD27" s="4"/>
      <c r="AE27" s="4" t="s">
        <v>6</v>
      </c>
      <c r="AF27" s="4"/>
      <c r="AG27" s="4" t="s">
        <v>7</v>
      </c>
      <c r="AH27" s="4"/>
      <c r="AI27" s="4" t="s">
        <v>8</v>
      </c>
      <c r="AJ27" s="4"/>
      <c r="AK27" s="4" t="s">
        <v>9</v>
      </c>
      <c r="AL27" s="4"/>
      <c r="AM27" s="5" t="s">
        <v>10</v>
      </c>
      <c r="AN27" s="4"/>
      <c r="AO27" s="4" t="s">
        <v>11</v>
      </c>
      <c r="AP27" s="4"/>
      <c r="AQ27" s="4" t="s">
        <v>12</v>
      </c>
      <c r="AR27" s="4"/>
      <c r="AS27" s="4" t="s">
        <v>13</v>
      </c>
      <c r="AT27" s="4"/>
      <c r="AU27" s="6" t="s">
        <v>14</v>
      </c>
      <c r="AV27" s="4"/>
      <c r="AW27" s="6" t="s">
        <v>15</v>
      </c>
      <c r="AX27" s="4" t="s">
        <v>16</v>
      </c>
      <c r="AY27" s="4"/>
      <c r="AZ27" s="4" t="s">
        <v>17</v>
      </c>
    </row>
    <row r="28" spans="1:52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4"/>
      <c r="O28" s="14"/>
      <c r="P28" s="12"/>
      <c r="Q28" s="12"/>
      <c r="S28" s="7"/>
      <c r="T28" s="7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4"/>
      <c r="AV28" s="12"/>
      <c r="AW28" s="14"/>
      <c r="AX28" s="12"/>
      <c r="AY28" s="12"/>
      <c r="AZ28" s="12">
        <f>Q28</f>
        <v>0</v>
      </c>
    </row>
    <row r="29" spans="1:52" x14ac:dyDescent="0.25">
      <c r="A29" s="4" t="s">
        <v>18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0"/>
      <c r="O29" s="20"/>
      <c r="P29" s="12"/>
      <c r="Q29" s="7"/>
      <c r="S29" s="7"/>
      <c r="T29" s="7"/>
      <c r="V29" s="4" t="s">
        <v>18</v>
      </c>
      <c r="W29" s="12">
        <f>B29</f>
        <v>0</v>
      </c>
      <c r="X29" s="12">
        <f>IF($Q28&lt;24,W29*125000,IF(AND($Q28&gt;=24,$Q28&lt;28),W29*250000,W29*455000))</f>
        <v>0</v>
      </c>
      <c r="Y29" s="12">
        <f>C29</f>
        <v>0</v>
      </c>
      <c r="Z29" s="12">
        <f>IF($Q28&lt;24,Y29*93750,IF(AND($Q28&gt;=24,$Q28&lt;28),Y29*187500,Y29*385000))</f>
        <v>0</v>
      </c>
      <c r="AA29" s="12">
        <f>D29</f>
        <v>0</v>
      </c>
      <c r="AB29" s="12">
        <f>IF($Q28&lt;24,AA29*125000,IF(AND($Q28&gt;=24,$Q28&lt;28),AA29*250000,AA29*99999999))</f>
        <v>0</v>
      </c>
      <c r="AC29" s="12">
        <f>E29</f>
        <v>0</v>
      </c>
      <c r="AD29" s="12">
        <f>IF($Q28&lt;24,AC29*125000,IF(AND($Q28&gt;=24,$Q28&lt;28),AC29*250000,AC29*99999999))</f>
        <v>0</v>
      </c>
      <c r="AE29" s="12">
        <f>F29</f>
        <v>0</v>
      </c>
      <c r="AF29" s="12">
        <f>IF($Q28&lt;24,AE29*125000,IF(AND($Q28&gt;=24,$Q28&lt;28),AE29*250000,AE29*490000))</f>
        <v>0</v>
      </c>
      <c r="AG29" s="12">
        <f>G29</f>
        <v>0</v>
      </c>
      <c r="AH29" s="12">
        <f>IF($Q28&lt;24,AG29*125000,IF(AND($Q28&gt;=24,$Q28&lt;28),AG29*250000,AG29*490000))</f>
        <v>0</v>
      </c>
      <c r="AI29" s="12">
        <f>H29</f>
        <v>0</v>
      </c>
      <c r="AJ29" s="12">
        <f>IF($Q28&lt;24,AI29*125000,IF(AND($Q28&gt;=24,$Q28&lt;28),AI29*250000,AI29*490000))</f>
        <v>0</v>
      </c>
      <c r="AK29" s="12">
        <f>I29</f>
        <v>0</v>
      </c>
      <c r="AL29" s="12">
        <f>IF($Q28&lt;24,AK29*125000,IF(AND($Q28&gt;=24,$Q28&lt;28),AK29*312500,AK29*630000))</f>
        <v>0</v>
      </c>
      <c r="AM29" s="12">
        <f>J29</f>
        <v>0</v>
      </c>
      <c r="AN29" s="12">
        <f>IF($Q28&lt;24,AM29*93750,IF(AND($Q28&gt;=24,$Q28&lt;28),AM29*187500,AM29*385000))</f>
        <v>0</v>
      </c>
      <c r="AO29" s="12">
        <f>K29</f>
        <v>0</v>
      </c>
      <c r="AP29" s="12">
        <f>IF($Q28&lt;24,AO29*125000,IF(AND($Q28&gt;=24,$Q28&lt;28),AO29*312500,AO29*630000))</f>
        <v>0</v>
      </c>
      <c r="AQ29" s="12">
        <f>L29</f>
        <v>0</v>
      </c>
      <c r="AR29" s="12">
        <f>IF($Q28&lt;24,AQ29*500000,IF(AND($Q28&gt;=24,$Q28&lt;28),AQ29*625000,AQ29*1120000))</f>
        <v>0</v>
      </c>
      <c r="AS29" s="12">
        <f>M29</f>
        <v>0</v>
      </c>
      <c r="AT29" s="12">
        <f>IF($Q28&lt;24,AS29*156250,IF(AND($Q28&gt;=24,$Q28&lt;28),AS29*375000,AS29*420000))</f>
        <v>0</v>
      </c>
      <c r="AU29" s="14"/>
      <c r="AV29" s="12"/>
      <c r="AW29" s="14"/>
      <c r="AX29" s="12">
        <f>P29</f>
        <v>0</v>
      </c>
      <c r="AY29" s="4">
        <f>IF($Q28&lt;24,AX29*437500,IF(AND($Q28&gt;=24,$Q28&lt;28),AX29*250000,AX29*140000))</f>
        <v>0</v>
      </c>
      <c r="AZ29" s="7"/>
    </row>
    <row r="30" spans="1:52" x14ac:dyDescent="0.25">
      <c r="A30" s="4" t="s">
        <v>19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20"/>
      <c r="O30" s="20"/>
      <c r="P30" s="12"/>
      <c r="Q30" s="7"/>
      <c r="S30" s="7"/>
      <c r="T30" s="7"/>
      <c r="V30" s="4" t="s">
        <v>19</v>
      </c>
      <c r="W30" s="12">
        <f t="shared" ref="W30:W33" si="26">B30</f>
        <v>0</v>
      </c>
      <c r="X30" s="12">
        <f>IF($Q28&lt;24,W30*187500,IF(AND($Q28&gt;=24,$Q28&lt;28),W30*375000,W30*770000))</f>
        <v>0</v>
      </c>
      <c r="Y30" s="12">
        <f t="shared" ref="Y30:Y33" si="27">C30</f>
        <v>0</v>
      </c>
      <c r="Z30" s="12">
        <f>IF($Q28&lt;24,Y30*156250,IF(AND($Q28&gt;=24,$Q28&lt;28),Y30*312500,Y30*595000))</f>
        <v>0</v>
      </c>
      <c r="AA30" s="12">
        <f t="shared" ref="AA30:AA33" si="28">D30</f>
        <v>0</v>
      </c>
      <c r="AB30" s="12">
        <f>IF($Q28&lt;24,AA30*187500,IF(AND($Q28&gt;=24,$Q28&lt;28),AA30*375000,AA30*99999999))</f>
        <v>0</v>
      </c>
      <c r="AC30" s="12">
        <f t="shared" ref="AC30:AC33" si="29">E30</f>
        <v>0</v>
      </c>
      <c r="AD30" s="12">
        <f>IF($Q28&lt;24,AC30*187500,IF(AND($Q28&gt;=24,$Q28&lt;28),AC30*375000,AC30*99999999))</f>
        <v>0</v>
      </c>
      <c r="AE30" s="12">
        <f t="shared" ref="AE30:AE33" si="30">F30</f>
        <v>0</v>
      </c>
      <c r="AF30" s="12">
        <f>IF($Q28&lt;24,AE30*187500,IF(AND($Q28&gt;=24,$Q28&lt;28),AE30*500000,AE30*875000))</f>
        <v>0</v>
      </c>
      <c r="AG30" s="12">
        <f t="shared" ref="AG30:AG33" si="31">G30</f>
        <v>0</v>
      </c>
      <c r="AH30" s="12">
        <f>IF($Q28&lt;24,AG30*187500,IF(AND($Q28&gt;=24,$Q28&lt;28),AG30*500000,AG30*875000))</f>
        <v>0</v>
      </c>
      <c r="AI30" s="12">
        <f t="shared" ref="AI30:AI33" si="32">H30</f>
        <v>0</v>
      </c>
      <c r="AJ30" s="12">
        <f>IF($Q28&lt;24,AI30*187500,IF(AND($Q28&gt;=24,$Q28&lt;28),AI30*500000,AI30*875000))</f>
        <v>0</v>
      </c>
      <c r="AK30" s="12">
        <f t="shared" ref="AK30:AK33" si="33">I30</f>
        <v>0</v>
      </c>
      <c r="AL30" s="12">
        <f>IF($Q28&lt;24,AK30*312500,IF(AND($Q28&gt;=24,$Q28&lt;28),AK30*562500,AK30*840000))</f>
        <v>0</v>
      </c>
      <c r="AM30" s="12">
        <f t="shared" ref="AM30:AM33" si="34">J30</f>
        <v>0</v>
      </c>
      <c r="AN30" s="12">
        <f>IF($Q28&lt;24,AM30*156250,IF(AND($Q28&gt;=24,$Q28&lt;28),AM30*312500,AM30*595000))</f>
        <v>0</v>
      </c>
      <c r="AO30" s="12">
        <f t="shared" ref="AO30:AO33" si="35">K30</f>
        <v>0</v>
      </c>
      <c r="AP30" s="12">
        <f>IF($Q28&lt;24,AO30*312500,IF(AND($Q28&gt;=24,$Q28&lt;28),AO30*750000,AO30*1260000))</f>
        <v>0</v>
      </c>
      <c r="AQ30" s="12">
        <f t="shared" ref="AQ30:AQ33" si="36">L30</f>
        <v>0</v>
      </c>
      <c r="AR30" s="12">
        <f>IF($Q28&lt;24,AQ30*937500,IF(AND($Q28&gt;=24,$Q28&lt;28),AQ30*1125000,AQ30*2100000))</f>
        <v>0</v>
      </c>
      <c r="AS30" s="12">
        <f t="shared" ref="AS30:AS33" si="37">M30</f>
        <v>0</v>
      </c>
      <c r="AT30" s="12">
        <f>IF($Q28&lt;24,AS30*375000,IF(AND($Q28&gt;=24,$Q28&lt;28),AS30*625000,AS30*700000))</f>
        <v>0</v>
      </c>
      <c r="AU30" s="14"/>
      <c r="AV30" s="12"/>
      <c r="AW30" s="14"/>
      <c r="AX30" s="12">
        <f t="shared" ref="AX30:AX33" si="38">P30</f>
        <v>0</v>
      </c>
      <c r="AY30" s="4">
        <f>IF($Q28&lt;24,AX30*781250,IF(AND($Q28&gt;=24,$Q28&lt;28),AX30*500000,AX30*210000))</f>
        <v>0</v>
      </c>
      <c r="AZ30" s="7"/>
    </row>
    <row r="31" spans="1:52" x14ac:dyDescent="0.25">
      <c r="A31" s="4" t="s">
        <v>20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20"/>
      <c r="O31" s="20"/>
      <c r="P31" s="12"/>
      <c r="Q31" s="7"/>
      <c r="S31" s="7"/>
      <c r="T31" s="7"/>
      <c r="V31" s="4" t="s">
        <v>20</v>
      </c>
      <c r="W31" s="12">
        <f t="shared" si="26"/>
        <v>0</v>
      </c>
      <c r="X31" s="12">
        <f>IF($Q28&lt;24,W31*312500,IF(AND($Q28&gt;=24,$Q28&lt;28),W31*625000,W31*1260000))</f>
        <v>0</v>
      </c>
      <c r="Y31" s="12">
        <f t="shared" si="27"/>
        <v>0</v>
      </c>
      <c r="Z31" s="12">
        <f>IF($Q28&lt;24,Y31*250000,IF(AND($Q28&gt;=24,$Q28&lt;28),Y31*500000,Y31*1050000))</f>
        <v>0</v>
      </c>
      <c r="AA31" s="12">
        <f t="shared" si="28"/>
        <v>0</v>
      </c>
      <c r="AB31" s="12">
        <f>IF($Q28&lt;24,AA31*312500,IF(AND($Q28&gt;=24,$Q28&lt;28),AA31*625000,AA31*99999999))</f>
        <v>0</v>
      </c>
      <c r="AC31" s="12">
        <f t="shared" si="29"/>
        <v>0</v>
      </c>
      <c r="AD31" s="12">
        <f>IF($Q28&lt;24,AC31*312500,IF(AND($Q28&gt;=24,$Q28&lt;28),AC31*625000,AC31*99999999))</f>
        <v>0</v>
      </c>
      <c r="AE31" s="12">
        <f t="shared" si="30"/>
        <v>0</v>
      </c>
      <c r="AF31" s="12">
        <f>IF($Q28&lt;24,AE31*312500,IF(AND($Q28&gt;=24,$Q28&lt;28),AE31*750000,AE31*1400000))</f>
        <v>0</v>
      </c>
      <c r="AG31" s="12">
        <f t="shared" si="31"/>
        <v>0</v>
      </c>
      <c r="AH31" s="12">
        <f>IF($Q28&lt;24,AG31*312500,IF(AND($Q28&gt;=24,$Q28&lt;28),AG31*750000,AG31*1400000))</f>
        <v>0</v>
      </c>
      <c r="AI31" s="12">
        <f t="shared" si="32"/>
        <v>0</v>
      </c>
      <c r="AJ31" s="12">
        <f>IF($Q28&lt;24,AI31*312500,IF(AND($Q28&gt;=24,$Q28&lt;28),AI31*750000,AI31*1400000))</f>
        <v>0</v>
      </c>
      <c r="AK31" s="12">
        <f t="shared" si="33"/>
        <v>0</v>
      </c>
      <c r="AL31" s="12">
        <f>IF($Q28&lt;24,AK31*562500,IF(AND($Q28&gt;=24,$Q28&lt;28),AK31*750000,AK31*1260000))</f>
        <v>0</v>
      </c>
      <c r="AM31" s="12">
        <f t="shared" si="34"/>
        <v>0</v>
      </c>
      <c r="AN31" s="12">
        <f>IF($Q28&lt;24,AM31*250000,IF(AND($Q28&gt;=24,$Q28&lt;28),AM31*500000,AM31*1050000))</f>
        <v>0</v>
      </c>
      <c r="AO31" s="12">
        <f t="shared" si="35"/>
        <v>0</v>
      </c>
      <c r="AP31" s="12">
        <f>IF($Q28&lt;24,AO31*562500,IF(AND($Q28&gt;=24,$Q28&lt;28),AO31*750000,AO31*1260000))</f>
        <v>0</v>
      </c>
      <c r="AQ31" s="12">
        <f t="shared" si="36"/>
        <v>0</v>
      </c>
      <c r="AR31" s="12">
        <f>IF($Q28&lt;24,AQ31*1250000,IF(AND($Q28&gt;=24,$Q28&lt;28),AQ31*1812500,AQ31*3150000))</f>
        <v>0</v>
      </c>
      <c r="AS31" s="12">
        <f t="shared" si="37"/>
        <v>0</v>
      </c>
      <c r="AT31" s="12">
        <f>IF($Q28&lt;24,AS31*625000,IF(AND($Q28&gt;=24,$Q28&lt;28),AS31*1125000,AS31*1260000))</f>
        <v>0</v>
      </c>
      <c r="AU31" s="14"/>
      <c r="AV31" s="12"/>
      <c r="AW31" s="14"/>
      <c r="AX31" s="12">
        <f t="shared" si="38"/>
        <v>0</v>
      </c>
      <c r="AY31" s="4">
        <f>IF($Q28&lt;24,AX31*1250000,IF(AND($Q28&gt;=24,$Q28&lt;28),AX31*750000,AX31*350000))</f>
        <v>0</v>
      </c>
      <c r="AZ31" s="7"/>
    </row>
    <row r="32" spans="1:52" x14ac:dyDescent="0.25">
      <c r="A32" s="4" t="s">
        <v>21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20"/>
      <c r="O32" s="20"/>
      <c r="P32" s="12"/>
      <c r="Q32" s="7"/>
      <c r="S32" s="4" t="s">
        <v>31</v>
      </c>
      <c r="T32" s="4">
        <f>ROUNDUP(SUM(B29:B33,E29:I33,K29:M33,P29:P33)+(SUM(C29:D33)/5)+(SUM(J29:J33)/5),0)</f>
        <v>0</v>
      </c>
      <c r="V32" s="4" t="s">
        <v>21</v>
      </c>
      <c r="W32" s="12">
        <f t="shared" si="26"/>
        <v>0</v>
      </c>
      <c r="X32" s="12">
        <f>IF($Q28&lt;24,W32*500000,IF(AND($Q28&gt;=24,$Q28&lt;28),W32*1125000,W32*2100000))</f>
        <v>0</v>
      </c>
      <c r="Y32" s="12">
        <f t="shared" si="27"/>
        <v>0</v>
      </c>
      <c r="Z32" s="12">
        <f>IF($Q28&lt;24,Y32*437500,IF(AND($Q28&gt;=24,$Q28&lt;28),Y32*875000,Y32*1400000))</f>
        <v>0</v>
      </c>
      <c r="AA32" s="12">
        <f t="shared" si="28"/>
        <v>0</v>
      </c>
      <c r="AB32" s="12">
        <f>IF($Q28&lt;24,AA32*500000,IF(AND($Q28&gt;=24,$Q28&lt;28),AA32*1250000,AA32*99999999))</f>
        <v>0</v>
      </c>
      <c r="AC32" s="12">
        <f t="shared" si="29"/>
        <v>0</v>
      </c>
      <c r="AD32" s="12">
        <f>IF($Q28&lt;24,AC32*500000,IF(AND($Q28&gt;=24,$Q28&lt;28),AC32*1250000,AC32*99999999))</f>
        <v>0</v>
      </c>
      <c r="AE32" s="12">
        <f t="shared" si="30"/>
        <v>0</v>
      </c>
      <c r="AF32" s="12">
        <f>IF($Q28&lt;24,AE32*375000,IF(AND($Q28&gt;=24,$Q28&lt;28),AE32*1000000,AE32*2450000))</f>
        <v>0</v>
      </c>
      <c r="AG32" s="12">
        <f t="shared" si="31"/>
        <v>0</v>
      </c>
      <c r="AH32" s="12">
        <f>IF($Q28&lt;24,AG32*375000,IF(AND($Q28&gt;=24,$Q28&lt;28),AG32*1000000,AG32*2450000))</f>
        <v>0</v>
      </c>
      <c r="AI32" s="12">
        <f t="shared" si="32"/>
        <v>0</v>
      </c>
      <c r="AJ32" s="12">
        <f>IF($Q28&lt;24,AI32*375000,IF(AND($Q28&gt;=24,$Q28&lt;28),AI32*1000000,AI32*2450000))</f>
        <v>0</v>
      </c>
      <c r="AK32" s="12">
        <f t="shared" si="33"/>
        <v>0</v>
      </c>
      <c r="AL32" s="12">
        <f>IF($Q28&lt;24,AK32*750000,IF(AND($Q28&gt;=24,$Q28&lt;28),AK32*1125000,AK32*2450000))</f>
        <v>0</v>
      </c>
      <c r="AM32" s="12">
        <f t="shared" si="34"/>
        <v>0</v>
      </c>
      <c r="AN32" s="12">
        <f>IF($Q28&lt;24,AM32*437500,IF(AND($Q28&gt;=24,$Q28&lt;28),AM32*875000,AM32*1400000))</f>
        <v>0</v>
      </c>
      <c r="AO32" s="12">
        <f t="shared" si="35"/>
        <v>0</v>
      </c>
      <c r="AP32" s="12">
        <f>IF($Q28&lt;24,AO32*750000,IF(AND($Q28&gt;=24,$Q28&lt;28),AO32*1125000,AO32*2450000))</f>
        <v>0</v>
      </c>
      <c r="AQ32" s="12">
        <f t="shared" si="36"/>
        <v>0</v>
      </c>
      <c r="AR32" s="12">
        <f>IF($Q28&lt;24,AQ32*1875000,IF(AND($Q28&gt;=24,$Q28&lt;28),AQ32*2656250,AQ32*4900000))</f>
        <v>0</v>
      </c>
      <c r="AS32" s="12">
        <f t="shared" si="37"/>
        <v>0</v>
      </c>
      <c r="AT32" s="12">
        <f>IF($Q28&lt;24,AS32*1125000,IF(AND($Q28&gt;=24,$Q28&lt;28),AS32*1750000,AS32*1960000))</f>
        <v>0</v>
      </c>
      <c r="AU32" s="14"/>
      <c r="AV32" s="12"/>
      <c r="AW32" s="14"/>
      <c r="AX32" s="12">
        <f t="shared" si="38"/>
        <v>0</v>
      </c>
      <c r="AY32" s="4">
        <f>IF($Q28&lt;24,AX32*2187500,IF(AND($Q28&gt;=24,$Q28&lt;28),AX32*1000000,AX32*420000))</f>
        <v>0</v>
      </c>
      <c r="AZ32" s="7"/>
    </row>
    <row r="33" spans="1:52" x14ac:dyDescent="0.25">
      <c r="A33" s="4" t="s">
        <v>22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20"/>
      <c r="O33" s="20"/>
      <c r="P33" s="12"/>
      <c r="Q33" s="7"/>
      <c r="S33" s="4" t="s">
        <v>32</v>
      </c>
      <c r="T33" s="19">
        <f>SUM(X34:AY34)</f>
        <v>0</v>
      </c>
      <c r="V33" s="4" t="s">
        <v>22</v>
      </c>
      <c r="W33" s="12">
        <f t="shared" si="26"/>
        <v>0</v>
      </c>
      <c r="X33" s="12">
        <f>IF($Q28&lt;24,W33*937500,IF(AND($Q28&gt;=24,$Q28&lt;28),W33*1875000,W33*3500000))</f>
        <v>0</v>
      </c>
      <c r="Y33" s="12">
        <f t="shared" si="27"/>
        <v>0</v>
      </c>
      <c r="Z33" s="12">
        <f>IF($Q28&lt;24,Y33*937500,IF(AND($Q28&gt;=24,$Q28&lt;28),Y33*1562500,Y33*2450000))</f>
        <v>0</v>
      </c>
      <c r="AA33" s="12">
        <f t="shared" si="28"/>
        <v>0</v>
      </c>
      <c r="AB33" s="12">
        <f>IF($Q28&lt;24,AA33*1250000,IF(AND($Q28&gt;=24,$Q28&lt;28),AA33*2187500,AA33*99999999))</f>
        <v>0</v>
      </c>
      <c r="AC33" s="12">
        <f t="shared" si="29"/>
        <v>0</v>
      </c>
      <c r="AD33" s="12">
        <f>IF($Q28&lt;24,AC33*1000000,IF(AND($Q28&gt;=24,$Q28&lt;28),AC33*2187500,AC33*99999999))</f>
        <v>0</v>
      </c>
      <c r="AE33" s="12">
        <f t="shared" si="30"/>
        <v>0</v>
      </c>
      <c r="AF33" s="12">
        <f>IF($Q28&lt;24,AE33*687500,IF(AND($Q28&gt;=24,$Q28&lt;28),AE33*1250000,AE33*4200000))</f>
        <v>0</v>
      </c>
      <c r="AG33" s="12">
        <f t="shared" si="31"/>
        <v>0</v>
      </c>
      <c r="AH33" s="12">
        <f>IF($Q28&lt;24,AG33*687500,IF(AND($Q28&gt;=24,$Q28&lt;28),AG33*1250000,AG33*4200000))</f>
        <v>0</v>
      </c>
      <c r="AI33" s="12">
        <f t="shared" si="32"/>
        <v>0</v>
      </c>
      <c r="AJ33" s="12">
        <f>IF($Q28&lt;24,AI33*687500,IF(AND($Q28&gt;=24,$Q28&lt;28),AI33*1250000,AI33*4200000))</f>
        <v>0</v>
      </c>
      <c r="AK33" s="12">
        <f t="shared" si="33"/>
        <v>0</v>
      </c>
      <c r="AL33" s="12">
        <f>IF($Q28&lt;24,AK33*1125000,IF(AND($Q28&gt;=24,$Q28&lt;28),AK33*2187500,AK33*3500000))</f>
        <v>0</v>
      </c>
      <c r="AM33" s="12">
        <f t="shared" si="34"/>
        <v>0</v>
      </c>
      <c r="AN33" s="12">
        <f>IF($Q28&lt;24,AM33*937500,IF(AND($Q28&gt;=24,$Q28&lt;28),AM33*1562500,AM33*2450000))</f>
        <v>0</v>
      </c>
      <c r="AO33" s="12">
        <f t="shared" si="35"/>
        <v>0</v>
      </c>
      <c r="AP33" s="12">
        <f>IF($Q28&lt;24,AO33*1125000,IF(AND($Q28&gt;=24,$Q28&lt;28),AO33*2187500,AO33*3500000))</f>
        <v>0</v>
      </c>
      <c r="AQ33" s="12">
        <f t="shared" si="36"/>
        <v>0</v>
      </c>
      <c r="AR33" s="12">
        <f>IF($Q28&lt;24,AQ33*3750000,IF(AND($Q28&gt;=24,$Q28&lt;28),AQ33*5000000,AQ33*8400000))</f>
        <v>0</v>
      </c>
      <c r="AS33" s="12">
        <f t="shared" si="37"/>
        <v>0</v>
      </c>
      <c r="AT33" s="12">
        <f>IF($Q28&lt;24,AS33*1750000,IF(AND($Q28&gt;=24,$Q28&lt;28),AS33*2656250,AS33*2975000))</f>
        <v>0</v>
      </c>
      <c r="AU33" s="14"/>
      <c r="AV33" s="12"/>
      <c r="AW33" s="14"/>
      <c r="AX33" s="12">
        <f t="shared" si="38"/>
        <v>0</v>
      </c>
      <c r="AY33" s="4">
        <f>IF($Q28&lt;24,AX33*3750000,IF(AND($Q28&gt;=24,$Q28&lt;28),AX33*1250000,AX33*770000))</f>
        <v>0</v>
      </c>
      <c r="AZ33" s="7"/>
    </row>
    <row r="34" spans="1:52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S34" s="17"/>
      <c r="T34" s="17"/>
      <c r="V34" s="7"/>
      <c r="W34" s="7"/>
      <c r="X34" s="7">
        <f>SUM(X29:X33)</f>
        <v>0</v>
      </c>
      <c r="Y34" s="7"/>
      <c r="Z34" s="7">
        <f>SUM(Z29:Z33)</f>
        <v>0</v>
      </c>
      <c r="AA34" s="7"/>
      <c r="AB34" s="7">
        <f>SUM(AB29:AB33)</f>
        <v>0</v>
      </c>
      <c r="AC34" s="7"/>
      <c r="AD34" s="7">
        <f>SUM(AD29:AD33)</f>
        <v>0</v>
      </c>
      <c r="AE34" s="7"/>
      <c r="AF34" s="7">
        <f>SUM(AF29:AF33)</f>
        <v>0</v>
      </c>
      <c r="AG34" s="7"/>
      <c r="AH34" s="7">
        <f>SUM(AH29:AH33)</f>
        <v>0</v>
      </c>
      <c r="AI34" s="7"/>
      <c r="AJ34" s="7">
        <f>SUM(AJ29:AJ33)</f>
        <v>0</v>
      </c>
      <c r="AK34" s="7"/>
      <c r="AL34" s="7">
        <f>SUM(AL29:AL33)</f>
        <v>0</v>
      </c>
      <c r="AM34" s="7"/>
      <c r="AN34" s="7">
        <f>SUM(AN29:AN33)</f>
        <v>0</v>
      </c>
      <c r="AO34" s="7"/>
      <c r="AP34" s="7">
        <f>SUM(AP29:AP33)</f>
        <v>0</v>
      </c>
      <c r="AQ34" s="7"/>
      <c r="AR34" s="7">
        <f>SUM(AR29:AR33)</f>
        <v>0</v>
      </c>
      <c r="AS34" s="7"/>
      <c r="AT34" s="7">
        <f>SUM(AT29:AT33)</f>
        <v>0</v>
      </c>
      <c r="AU34" s="7"/>
      <c r="AV34" s="7"/>
      <c r="AW34" s="7"/>
      <c r="AX34" s="7"/>
      <c r="AY34" s="7">
        <f>SUM(AY29:AY33)</f>
        <v>0</v>
      </c>
      <c r="AZ34" s="7"/>
    </row>
    <row r="35" spans="1:52" x14ac:dyDescent="0.25">
      <c r="R35" s="8"/>
    </row>
    <row r="36" spans="1:52" x14ac:dyDescent="0.25">
      <c r="A36" s="4" t="s">
        <v>1</v>
      </c>
      <c r="B36" s="4" t="s">
        <v>2</v>
      </c>
      <c r="C36" s="5" t="s">
        <v>3</v>
      </c>
      <c r="D36" s="5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5" t="s">
        <v>10</v>
      </c>
      <c r="K36" s="4" t="s">
        <v>11</v>
      </c>
      <c r="L36" s="4" t="s">
        <v>12</v>
      </c>
      <c r="M36" s="4" t="s">
        <v>13</v>
      </c>
      <c r="N36" s="6" t="s">
        <v>14</v>
      </c>
      <c r="O36" s="6" t="s">
        <v>15</v>
      </c>
      <c r="P36" s="4" t="s">
        <v>16</v>
      </c>
      <c r="Q36" s="4" t="s">
        <v>17</v>
      </c>
      <c r="S36" s="7"/>
      <c r="T36" s="7"/>
      <c r="V36" s="4" t="s">
        <v>1</v>
      </c>
      <c r="W36" s="4" t="s">
        <v>2</v>
      </c>
      <c r="X36" s="4"/>
      <c r="Y36" s="5" t="s">
        <v>3</v>
      </c>
      <c r="Z36" s="4"/>
      <c r="AA36" s="5" t="s">
        <v>4</v>
      </c>
      <c r="AB36" s="4"/>
      <c r="AC36" s="4" t="s">
        <v>5</v>
      </c>
      <c r="AD36" s="4"/>
      <c r="AE36" s="4" t="s">
        <v>6</v>
      </c>
      <c r="AF36" s="4"/>
      <c r="AG36" s="4" t="s">
        <v>7</v>
      </c>
      <c r="AH36" s="4"/>
      <c r="AI36" s="4" t="s">
        <v>8</v>
      </c>
      <c r="AJ36" s="4"/>
      <c r="AK36" s="4" t="s">
        <v>9</v>
      </c>
      <c r="AL36" s="4"/>
      <c r="AM36" s="5" t="s">
        <v>10</v>
      </c>
      <c r="AN36" s="4"/>
      <c r="AO36" s="4" t="s">
        <v>11</v>
      </c>
      <c r="AP36" s="4"/>
      <c r="AQ36" s="4" t="s">
        <v>12</v>
      </c>
      <c r="AR36" s="4"/>
      <c r="AS36" s="4" t="s">
        <v>13</v>
      </c>
      <c r="AT36" s="4"/>
      <c r="AU36" s="6" t="s">
        <v>14</v>
      </c>
      <c r="AV36" s="4"/>
      <c r="AW36" s="6" t="s">
        <v>15</v>
      </c>
      <c r="AX36" s="4" t="s">
        <v>16</v>
      </c>
      <c r="AY36" s="4"/>
      <c r="AZ36" s="4" t="s">
        <v>17</v>
      </c>
    </row>
    <row r="37" spans="1:52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4"/>
      <c r="O37" s="14"/>
      <c r="P37" s="12"/>
      <c r="Q37" s="12"/>
      <c r="S37" s="7"/>
      <c r="T37" s="7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4"/>
      <c r="AV37" s="12"/>
      <c r="AW37" s="14"/>
      <c r="AX37" s="12"/>
      <c r="AY37" s="12"/>
      <c r="AZ37" s="12">
        <f>Q37</f>
        <v>0</v>
      </c>
    </row>
    <row r="38" spans="1:52" x14ac:dyDescent="0.25">
      <c r="A38" s="4" t="s">
        <v>18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20"/>
      <c r="O38" s="20"/>
      <c r="P38" s="12"/>
      <c r="Q38" s="7"/>
      <c r="S38" s="7"/>
      <c r="T38" s="7"/>
      <c r="V38" s="4" t="s">
        <v>18</v>
      </c>
      <c r="W38" s="12">
        <f>B38</f>
        <v>0</v>
      </c>
      <c r="X38" s="12">
        <f>IF($Q37&lt;24,W38*125000,IF(AND($Q37&gt;=24,$Q37&lt;28),W38*250000,W38*455000))</f>
        <v>0</v>
      </c>
      <c r="Y38" s="12">
        <f>C38</f>
        <v>0</v>
      </c>
      <c r="Z38" s="12">
        <f>IF($Q37&lt;24,Y38*93750,IF(AND($Q37&gt;=24,$Q37&lt;28),Y38*187500,Y38*385000))</f>
        <v>0</v>
      </c>
      <c r="AA38" s="12">
        <f>D38</f>
        <v>0</v>
      </c>
      <c r="AB38" s="12">
        <f>IF($Q37&lt;24,AA38*125000,IF(AND($Q37&gt;=24,$Q37&lt;28),AA38*250000,AA38*99999999))</f>
        <v>0</v>
      </c>
      <c r="AC38" s="12">
        <f>E38</f>
        <v>0</v>
      </c>
      <c r="AD38" s="12">
        <f>IF($Q37&lt;24,AC38*125000,IF(AND($Q37&gt;=24,$Q37&lt;28),AC38*250000,AC38*99999999))</f>
        <v>0</v>
      </c>
      <c r="AE38" s="12">
        <f>F38</f>
        <v>0</v>
      </c>
      <c r="AF38" s="12">
        <f>IF($Q37&lt;24,AE38*125000,IF(AND($Q37&gt;=24,$Q37&lt;28),AE38*250000,AE38*490000))</f>
        <v>0</v>
      </c>
      <c r="AG38" s="12">
        <f>G38</f>
        <v>0</v>
      </c>
      <c r="AH38" s="12">
        <f>IF($Q37&lt;24,AG38*125000,IF(AND($Q37&gt;=24,$Q37&lt;28),AG38*250000,AG38*490000))</f>
        <v>0</v>
      </c>
      <c r="AI38" s="12">
        <f>H38</f>
        <v>0</v>
      </c>
      <c r="AJ38" s="12">
        <f>IF($Q37&lt;24,AI38*125000,IF(AND($Q37&gt;=24,$Q37&lt;28),AI38*250000,AI38*490000))</f>
        <v>0</v>
      </c>
      <c r="AK38" s="12">
        <f>I38</f>
        <v>0</v>
      </c>
      <c r="AL38" s="12">
        <f>IF($Q37&lt;24,AK38*125000,IF(AND($Q37&gt;=24,$Q37&lt;28),AK38*312500,AK38*630000))</f>
        <v>0</v>
      </c>
      <c r="AM38" s="12">
        <f>J38</f>
        <v>0</v>
      </c>
      <c r="AN38" s="12">
        <f>IF($Q37&lt;24,AM38*93750,IF(AND($Q37&gt;=24,$Q37&lt;28),AM38*187500,AM38*385000))</f>
        <v>0</v>
      </c>
      <c r="AO38" s="12">
        <f>K38</f>
        <v>0</v>
      </c>
      <c r="AP38" s="12">
        <f>IF($Q37&lt;24,AO38*125000,IF(AND($Q37&gt;=24,$Q37&lt;28),AO38*312500,AO38*630000))</f>
        <v>0</v>
      </c>
      <c r="AQ38" s="12">
        <f>L38</f>
        <v>0</v>
      </c>
      <c r="AR38" s="12">
        <f>IF($Q37&lt;24,AQ38*500000,IF(AND($Q37&gt;=24,$Q37&lt;28),AQ38*625000,AQ38*1120000))</f>
        <v>0</v>
      </c>
      <c r="AS38" s="12">
        <f>M38</f>
        <v>0</v>
      </c>
      <c r="AT38" s="12">
        <f>IF($Q37&lt;24,AS38*156250,IF(AND($Q37&gt;=24,$Q37&lt;28),AS38*375000,AS38*420000))</f>
        <v>0</v>
      </c>
      <c r="AU38" s="14"/>
      <c r="AV38" s="12"/>
      <c r="AW38" s="14"/>
      <c r="AX38" s="12">
        <f>P38</f>
        <v>0</v>
      </c>
      <c r="AY38" s="4">
        <f>IF($Q37&lt;24,AX38*437500,IF(AND($Q37&gt;=24,$Q37&lt;28),AX38*250000,AX38*140000))</f>
        <v>0</v>
      </c>
      <c r="AZ38" s="7"/>
    </row>
    <row r="39" spans="1:52" x14ac:dyDescent="0.25">
      <c r="A39" s="4" t="s">
        <v>19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20"/>
      <c r="O39" s="20"/>
      <c r="P39" s="12"/>
      <c r="Q39" s="7"/>
      <c r="S39" s="7"/>
      <c r="T39" s="7"/>
      <c r="V39" s="4" t="s">
        <v>19</v>
      </c>
      <c r="W39" s="12">
        <f t="shared" ref="W39:W42" si="39">B39</f>
        <v>0</v>
      </c>
      <c r="X39" s="12">
        <f>IF($Q37&lt;24,W39*187500,IF(AND($Q37&gt;=24,$Q37&lt;28),W39*375000,W39*770000))</f>
        <v>0</v>
      </c>
      <c r="Y39" s="12">
        <f t="shared" ref="Y39:Y42" si="40">C39</f>
        <v>0</v>
      </c>
      <c r="Z39" s="12">
        <f>IF($Q37&lt;24,Y39*156250,IF(AND($Q37&gt;=24,$Q37&lt;28),Y39*312500,Y39*595000))</f>
        <v>0</v>
      </c>
      <c r="AA39" s="12">
        <f t="shared" ref="AA39:AA42" si="41">D39</f>
        <v>0</v>
      </c>
      <c r="AB39" s="12">
        <f>IF($Q37&lt;24,AA39*187500,IF(AND($Q37&gt;=24,$Q37&lt;28),AA39*375000,AA39*99999999))</f>
        <v>0</v>
      </c>
      <c r="AC39" s="12">
        <f t="shared" ref="AC39:AC42" si="42">E39</f>
        <v>0</v>
      </c>
      <c r="AD39" s="12">
        <f>IF($Q37&lt;24,AC39*187500,IF(AND($Q37&gt;=24,$Q37&lt;28),AC39*375000,AC39*99999999))</f>
        <v>0</v>
      </c>
      <c r="AE39" s="12">
        <f t="shared" ref="AE39:AE42" si="43">F39</f>
        <v>0</v>
      </c>
      <c r="AF39" s="12">
        <f>IF($Q37&lt;24,AE39*187500,IF(AND($Q37&gt;=24,$Q37&lt;28),AE39*500000,AE39*875000))</f>
        <v>0</v>
      </c>
      <c r="AG39" s="12">
        <f t="shared" ref="AG39:AG42" si="44">G39</f>
        <v>0</v>
      </c>
      <c r="AH39" s="12">
        <f>IF($Q37&lt;24,AG39*187500,IF(AND($Q37&gt;=24,$Q37&lt;28),AG39*500000,AG39*875000))</f>
        <v>0</v>
      </c>
      <c r="AI39" s="12">
        <f t="shared" ref="AI39:AI42" si="45">H39</f>
        <v>0</v>
      </c>
      <c r="AJ39" s="12">
        <f>IF($Q37&lt;24,AI39*187500,IF(AND($Q37&gt;=24,$Q37&lt;28),AI39*500000,AI39*875000))</f>
        <v>0</v>
      </c>
      <c r="AK39" s="12">
        <f t="shared" ref="AK39:AK42" si="46">I39</f>
        <v>0</v>
      </c>
      <c r="AL39" s="12">
        <f>IF($Q37&lt;24,AK39*312500,IF(AND($Q37&gt;=24,$Q37&lt;28),AK39*562500,AK39*840000))</f>
        <v>0</v>
      </c>
      <c r="AM39" s="12">
        <f t="shared" ref="AM39:AM42" si="47">J39</f>
        <v>0</v>
      </c>
      <c r="AN39" s="12">
        <f>IF($Q37&lt;24,AM39*156250,IF(AND($Q37&gt;=24,$Q37&lt;28),AM39*312500,AM39*595000))</f>
        <v>0</v>
      </c>
      <c r="AO39" s="12">
        <f t="shared" ref="AO39:AO42" si="48">K39</f>
        <v>0</v>
      </c>
      <c r="AP39" s="12">
        <f>IF($Q37&lt;24,AO39*312500,IF(AND($Q37&gt;=24,$Q37&lt;28),AO39*750000,AO39*1260000))</f>
        <v>0</v>
      </c>
      <c r="AQ39" s="12">
        <f t="shared" ref="AQ39:AQ42" si="49">L39</f>
        <v>0</v>
      </c>
      <c r="AR39" s="12">
        <f>IF($Q37&lt;24,AQ39*937500,IF(AND($Q37&gt;=24,$Q37&lt;28),AQ39*1125000,AQ39*2100000))</f>
        <v>0</v>
      </c>
      <c r="AS39" s="12">
        <f t="shared" ref="AS39:AS42" si="50">M39</f>
        <v>0</v>
      </c>
      <c r="AT39" s="12">
        <f>IF($Q37&lt;24,AS39*375000,IF(AND($Q37&gt;=24,$Q37&lt;28),AS39*625000,AS39*700000))</f>
        <v>0</v>
      </c>
      <c r="AU39" s="14"/>
      <c r="AV39" s="12"/>
      <c r="AW39" s="14"/>
      <c r="AX39" s="12">
        <f t="shared" ref="AX39:AX42" si="51">P39</f>
        <v>0</v>
      </c>
      <c r="AY39" s="4">
        <f>IF($Q37&lt;24,AX39*781250,IF(AND($Q37&gt;=24,$Q37&lt;28),AX39*500000,AX39*210000))</f>
        <v>0</v>
      </c>
      <c r="AZ39" s="7"/>
    </row>
    <row r="40" spans="1:52" x14ac:dyDescent="0.25">
      <c r="A40" s="4" t="s">
        <v>20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20"/>
      <c r="O40" s="20"/>
      <c r="P40" s="12"/>
      <c r="Q40" s="7"/>
      <c r="S40" s="7"/>
      <c r="T40" s="7"/>
      <c r="V40" s="4" t="s">
        <v>20</v>
      </c>
      <c r="W40" s="12">
        <f t="shared" si="39"/>
        <v>0</v>
      </c>
      <c r="X40" s="12">
        <f>IF($Q37&lt;24,W40*312500,IF(AND($Q37&gt;=24,$Q37&lt;28),W40*625000,W40*1260000))</f>
        <v>0</v>
      </c>
      <c r="Y40" s="12">
        <f t="shared" si="40"/>
        <v>0</v>
      </c>
      <c r="Z40" s="12">
        <f>IF($Q37&lt;24,Y40*250000,IF(AND($Q37&gt;=24,$Q37&lt;28),Y40*500000,Y40*1050000))</f>
        <v>0</v>
      </c>
      <c r="AA40" s="12">
        <f t="shared" si="41"/>
        <v>0</v>
      </c>
      <c r="AB40" s="12">
        <f>IF($Q37&lt;24,AA40*312500,IF(AND($Q37&gt;=24,$Q37&lt;28),AA40*625000,AA40*99999999))</f>
        <v>0</v>
      </c>
      <c r="AC40" s="12">
        <f t="shared" si="42"/>
        <v>0</v>
      </c>
      <c r="AD40" s="12">
        <f>IF($Q37&lt;24,AC40*312500,IF(AND($Q37&gt;=24,$Q37&lt;28),AC40*625000,AC40*99999999))</f>
        <v>0</v>
      </c>
      <c r="AE40" s="12">
        <f t="shared" si="43"/>
        <v>0</v>
      </c>
      <c r="AF40" s="12">
        <f>IF($Q37&lt;24,AE40*312500,IF(AND($Q37&gt;=24,$Q37&lt;28),AE40*750000,AE40*1400000))</f>
        <v>0</v>
      </c>
      <c r="AG40" s="12">
        <f t="shared" si="44"/>
        <v>0</v>
      </c>
      <c r="AH40" s="12">
        <f>IF($Q37&lt;24,AG40*312500,IF(AND($Q37&gt;=24,$Q37&lt;28),AG40*750000,AG40*1400000))</f>
        <v>0</v>
      </c>
      <c r="AI40" s="12">
        <f t="shared" si="45"/>
        <v>0</v>
      </c>
      <c r="AJ40" s="12">
        <f>IF($Q37&lt;24,AI40*312500,IF(AND($Q37&gt;=24,$Q37&lt;28),AI40*750000,AI40*1400000))</f>
        <v>0</v>
      </c>
      <c r="AK40" s="12">
        <f t="shared" si="46"/>
        <v>0</v>
      </c>
      <c r="AL40" s="12">
        <f>IF($Q37&lt;24,AK40*562500,IF(AND($Q37&gt;=24,$Q37&lt;28),AK40*750000,AK40*1260000))</f>
        <v>0</v>
      </c>
      <c r="AM40" s="12">
        <f t="shared" si="47"/>
        <v>0</v>
      </c>
      <c r="AN40" s="12">
        <f>IF($Q37&lt;24,AM40*250000,IF(AND($Q37&gt;=24,$Q37&lt;28),AM40*500000,AM40*1050000))</f>
        <v>0</v>
      </c>
      <c r="AO40" s="12">
        <f t="shared" si="48"/>
        <v>0</v>
      </c>
      <c r="AP40" s="12">
        <f>IF($Q37&lt;24,AO40*562500,IF(AND($Q37&gt;=24,$Q37&lt;28),AO40*750000,AO40*1260000))</f>
        <v>0</v>
      </c>
      <c r="AQ40" s="12">
        <f t="shared" si="49"/>
        <v>0</v>
      </c>
      <c r="AR40" s="12">
        <f>IF($Q37&lt;24,AQ40*1250000,IF(AND($Q37&gt;=24,$Q37&lt;28),AQ40*1812500,AQ40*3150000))</f>
        <v>0</v>
      </c>
      <c r="AS40" s="12">
        <f t="shared" si="50"/>
        <v>0</v>
      </c>
      <c r="AT40" s="12">
        <f>IF($Q37&lt;24,AS40*625000,IF(AND($Q37&gt;=24,$Q37&lt;28),AS40*1125000,AS40*1260000))</f>
        <v>0</v>
      </c>
      <c r="AU40" s="14"/>
      <c r="AV40" s="12"/>
      <c r="AW40" s="14"/>
      <c r="AX40" s="12">
        <f t="shared" si="51"/>
        <v>0</v>
      </c>
      <c r="AY40" s="4">
        <f>IF($Q37&lt;24,AX40*1250000,IF(AND($Q37&gt;=24,$Q37&lt;28),AX40*750000,AX40*350000))</f>
        <v>0</v>
      </c>
      <c r="AZ40" s="7"/>
    </row>
    <row r="41" spans="1:52" x14ac:dyDescent="0.25">
      <c r="A41" s="4" t="s">
        <v>21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20"/>
      <c r="O41" s="20"/>
      <c r="P41" s="12"/>
      <c r="Q41" s="7"/>
      <c r="S41" s="4" t="s">
        <v>31</v>
      </c>
      <c r="T41" s="4">
        <f>ROUNDUP(SUM(B38:B42,E38:I42,K38:M42,P38:P42)+(SUM(C38:D42)/5)+(SUM(J38:J42)/5),0)</f>
        <v>0</v>
      </c>
      <c r="V41" s="4" t="s">
        <v>21</v>
      </c>
      <c r="W41" s="12">
        <f t="shared" si="39"/>
        <v>0</v>
      </c>
      <c r="X41" s="12">
        <f>IF($Q37&lt;24,W41*500000,IF(AND($Q37&gt;=24,$Q37&lt;28),W41*1125000,W41*2100000))</f>
        <v>0</v>
      </c>
      <c r="Y41" s="12">
        <f t="shared" si="40"/>
        <v>0</v>
      </c>
      <c r="Z41" s="12">
        <f>IF($Q37&lt;24,Y41*437500,IF(AND($Q37&gt;=24,$Q37&lt;28),Y41*875000,Y41*1400000))</f>
        <v>0</v>
      </c>
      <c r="AA41" s="12">
        <f t="shared" si="41"/>
        <v>0</v>
      </c>
      <c r="AB41" s="12">
        <f>IF($Q37&lt;24,AA41*500000,IF(AND($Q37&gt;=24,$Q37&lt;28),AA41*1250000,AA41*99999999))</f>
        <v>0</v>
      </c>
      <c r="AC41" s="12">
        <f t="shared" si="42"/>
        <v>0</v>
      </c>
      <c r="AD41" s="12">
        <f>IF($Q37&lt;24,AC41*500000,IF(AND($Q37&gt;=24,$Q37&lt;28),AC41*1250000,AC41*99999999))</f>
        <v>0</v>
      </c>
      <c r="AE41" s="12">
        <f t="shared" si="43"/>
        <v>0</v>
      </c>
      <c r="AF41" s="12">
        <f>IF($Q37&lt;24,AE41*375000,IF(AND($Q37&gt;=24,$Q37&lt;28),AE41*1000000,AE41*2450000))</f>
        <v>0</v>
      </c>
      <c r="AG41" s="12">
        <f t="shared" si="44"/>
        <v>0</v>
      </c>
      <c r="AH41" s="12">
        <f>IF($Q37&lt;24,AG41*375000,IF(AND($Q37&gt;=24,$Q37&lt;28),AG41*1000000,AG41*2450000))</f>
        <v>0</v>
      </c>
      <c r="AI41" s="12">
        <f t="shared" si="45"/>
        <v>0</v>
      </c>
      <c r="AJ41" s="12">
        <f>IF($Q37&lt;24,AI41*375000,IF(AND($Q37&gt;=24,$Q37&lt;28),AI41*1000000,AI41*2450000))</f>
        <v>0</v>
      </c>
      <c r="AK41" s="12">
        <f t="shared" si="46"/>
        <v>0</v>
      </c>
      <c r="AL41" s="12">
        <f>IF($Q37&lt;24,AK41*750000,IF(AND($Q37&gt;=24,$Q37&lt;28),AK41*1125000,AK41*2450000))</f>
        <v>0</v>
      </c>
      <c r="AM41" s="12">
        <f t="shared" si="47"/>
        <v>0</v>
      </c>
      <c r="AN41" s="12">
        <f>IF($Q37&lt;24,AM41*437500,IF(AND($Q37&gt;=24,$Q37&lt;28),AM41*875000,AM41*1400000))</f>
        <v>0</v>
      </c>
      <c r="AO41" s="12">
        <f t="shared" si="48"/>
        <v>0</v>
      </c>
      <c r="AP41" s="12">
        <f>IF($Q37&lt;24,AO41*750000,IF(AND($Q37&gt;=24,$Q37&lt;28),AO41*1125000,AO41*2450000))</f>
        <v>0</v>
      </c>
      <c r="AQ41" s="12">
        <f t="shared" si="49"/>
        <v>0</v>
      </c>
      <c r="AR41" s="12">
        <f>IF($Q37&lt;24,AQ41*1875000,IF(AND($Q37&gt;=24,$Q37&lt;28),AQ41*2656250,AQ41*4900000))</f>
        <v>0</v>
      </c>
      <c r="AS41" s="12">
        <f t="shared" si="50"/>
        <v>0</v>
      </c>
      <c r="AT41" s="12">
        <f>IF($Q37&lt;24,AS41*1125000,IF(AND($Q37&gt;=24,$Q37&lt;28),AS41*1750000,AS41*1960000))</f>
        <v>0</v>
      </c>
      <c r="AU41" s="14"/>
      <c r="AV41" s="12"/>
      <c r="AW41" s="14"/>
      <c r="AX41" s="12">
        <f t="shared" si="51"/>
        <v>0</v>
      </c>
      <c r="AY41" s="4">
        <f>IF($Q37&lt;24,AX41*2187500,IF(AND($Q37&gt;=24,$Q37&lt;28),AX41*1000000,AX41*420000))</f>
        <v>0</v>
      </c>
      <c r="AZ41" s="7"/>
    </row>
    <row r="42" spans="1:52" x14ac:dyDescent="0.25">
      <c r="A42" s="4" t="s">
        <v>22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20"/>
      <c r="O42" s="20"/>
      <c r="P42" s="12"/>
      <c r="Q42" s="7"/>
      <c r="S42" s="4" t="s">
        <v>32</v>
      </c>
      <c r="T42" s="19">
        <f>SUM(X43:AY43)</f>
        <v>0</v>
      </c>
      <c r="V42" s="4" t="s">
        <v>22</v>
      </c>
      <c r="W42" s="12">
        <f t="shared" si="39"/>
        <v>0</v>
      </c>
      <c r="X42" s="12">
        <f>IF($Q37&lt;24,W42*937500,IF(AND($Q37&gt;=24,$Q37&lt;28),W42*1875000,W42*3500000))</f>
        <v>0</v>
      </c>
      <c r="Y42" s="12">
        <f t="shared" si="40"/>
        <v>0</v>
      </c>
      <c r="Z42" s="12">
        <f>IF($Q37&lt;24,Y42*937500,IF(AND($Q37&gt;=24,$Q37&lt;28),Y42*1562500,Y42*2450000))</f>
        <v>0</v>
      </c>
      <c r="AA42" s="12">
        <f t="shared" si="41"/>
        <v>0</v>
      </c>
      <c r="AB42" s="12">
        <f>IF($Q37&lt;24,AA42*1250000,IF(AND($Q37&gt;=24,$Q37&lt;28),AA42*2187500,AA42*99999999))</f>
        <v>0</v>
      </c>
      <c r="AC42" s="12">
        <f t="shared" si="42"/>
        <v>0</v>
      </c>
      <c r="AD42" s="12">
        <f>IF($Q37&lt;24,AC42*1000000,IF(AND($Q37&gt;=24,$Q37&lt;28),AC42*2187500,AC42*99999999))</f>
        <v>0</v>
      </c>
      <c r="AE42" s="12">
        <f t="shared" si="43"/>
        <v>0</v>
      </c>
      <c r="AF42" s="12">
        <f>IF($Q37&lt;24,AE42*687500,IF(AND($Q37&gt;=24,$Q37&lt;28),AE42*1250000,AE42*4200000))</f>
        <v>0</v>
      </c>
      <c r="AG42" s="12">
        <f t="shared" si="44"/>
        <v>0</v>
      </c>
      <c r="AH42" s="12">
        <f>IF($Q37&lt;24,AG42*687500,IF(AND($Q37&gt;=24,$Q37&lt;28),AG42*1250000,AG42*4200000))</f>
        <v>0</v>
      </c>
      <c r="AI42" s="12">
        <f t="shared" si="45"/>
        <v>0</v>
      </c>
      <c r="AJ42" s="12">
        <f>IF($Q37&lt;24,AI42*687500,IF(AND($Q37&gt;=24,$Q37&lt;28),AI42*1250000,AI42*4200000))</f>
        <v>0</v>
      </c>
      <c r="AK42" s="12">
        <f t="shared" si="46"/>
        <v>0</v>
      </c>
      <c r="AL42" s="12">
        <f>IF($Q37&lt;24,AK42*1125000,IF(AND($Q37&gt;=24,$Q37&lt;28),AK42*2187500,AK42*3500000))</f>
        <v>0</v>
      </c>
      <c r="AM42" s="12">
        <f t="shared" si="47"/>
        <v>0</v>
      </c>
      <c r="AN42" s="12">
        <f>IF($Q37&lt;24,AM42*937500,IF(AND($Q37&gt;=24,$Q37&lt;28),AM42*1562500,AM42*2450000))</f>
        <v>0</v>
      </c>
      <c r="AO42" s="12">
        <f t="shared" si="48"/>
        <v>0</v>
      </c>
      <c r="AP42" s="12">
        <f>IF($Q37&lt;24,AO42*1125000,IF(AND($Q37&gt;=24,$Q37&lt;28),AO42*2187500,AO42*3500000))</f>
        <v>0</v>
      </c>
      <c r="AQ42" s="12">
        <f t="shared" si="49"/>
        <v>0</v>
      </c>
      <c r="AR42" s="12">
        <f>IF($Q37&lt;24,AQ42*3750000,IF(AND($Q37&gt;=24,$Q37&lt;28),AQ42*5000000,AQ42*8400000))</f>
        <v>0</v>
      </c>
      <c r="AS42" s="12">
        <f t="shared" si="50"/>
        <v>0</v>
      </c>
      <c r="AT42" s="12">
        <f>IF($Q37&lt;24,AS42*1750000,IF(AND($Q37&gt;=24,$Q37&lt;28),AS42*2656250,AS42*2975000))</f>
        <v>0</v>
      </c>
      <c r="AU42" s="14"/>
      <c r="AV42" s="12"/>
      <c r="AW42" s="14"/>
      <c r="AX42" s="12">
        <f t="shared" si="51"/>
        <v>0</v>
      </c>
      <c r="AY42" s="4">
        <f>IF($Q37&lt;24,AX42*3750000,IF(AND($Q37&gt;=24,$Q37&lt;28),AX42*1250000,AX42*770000))</f>
        <v>0</v>
      </c>
      <c r="AZ42" s="7"/>
    </row>
    <row r="43" spans="1:52" collapsed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S43" s="17"/>
      <c r="T43" s="17"/>
      <c r="V43" s="7"/>
      <c r="W43" s="7"/>
      <c r="X43" s="7">
        <f>SUM(X38:X42)</f>
        <v>0</v>
      </c>
      <c r="Y43" s="7"/>
      <c r="Z43" s="7">
        <f>SUM(Z38:Z42)</f>
        <v>0</v>
      </c>
      <c r="AA43" s="7"/>
      <c r="AB43" s="7">
        <f>SUM(AB38:AB42)</f>
        <v>0</v>
      </c>
      <c r="AC43" s="7"/>
      <c r="AD43" s="7">
        <f>SUM(AD38:AD42)</f>
        <v>0</v>
      </c>
      <c r="AE43" s="7"/>
      <c r="AF43" s="7">
        <f>SUM(AF38:AF42)</f>
        <v>0</v>
      </c>
      <c r="AG43" s="7"/>
      <c r="AH43" s="7">
        <f>SUM(AH38:AH42)</f>
        <v>0</v>
      </c>
      <c r="AI43" s="7"/>
      <c r="AJ43" s="7">
        <f>SUM(AJ38:AJ42)</f>
        <v>0</v>
      </c>
      <c r="AK43" s="7"/>
      <c r="AL43" s="7">
        <f>SUM(AL38:AL42)</f>
        <v>0</v>
      </c>
      <c r="AM43" s="7"/>
      <c r="AN43" s="7">
        <f>SUM(AN38:AN42)</f>
        <v>0</v>
      </c>
      <c r="AO43" s="7"/>
      <c r="AP43" s="7">
        <f>SUM(AP38:AP42)</f>
        <v>0</v>
      </c>
      <c r="AQ43" s="7"/>
      <c r="AR43" s="7">
        <f>SUM(AR38:AR42)</f>
        <v>0</v>
      </c>
      <c r="AS43" s="7"/>
      <c r="AT43" s="7">
        <f>SUM(AT38:AT42)</f>
        <v>0</v>
      </c>
      <c r="AU43" s="7"/>
      <c r="AV43" s="7"/>
      <c r="AW43" s="7"/>
      <c r="AX43" s="7"/>
      <c r="AY43" s="7">
        <f>SUM(AY38:AY42)</f>
        <v>0</v>
      </c>
      <c r="AZ43" s="7"/>
    </row>
    <row r="44" spans="1:52" x14ac:dyDescent="0.25">
      <c r="R44" s="8"/>
    </row>
    <row r="45" spans="1:52" x14ac:dyDescent="0.25">
      <c r="A45" s="4" t="s">
        <v>1</v>
      </c>
      <c r="B45" s="4" t="s">
        <v>2</v>
      </c>
      <c r="C45" s="5" t="s">
        <v>3</v>
      </c>
      <c r="D45" s="5" t="s">
        <v>4</v>
      </c>
      <c r="E45" s="4" t="s">
        <v>5</v>
      </c>
      <c r="F45" s="4" t="s">
        <v>6</v>
      </c>
      <c r="G45" s="4" t="s">
        <v>7</v>
      </c>
      <c r="H45" s="4" t="s">
        <v>8</v>
      </c>
      <c r="I45" s="4" t="s">
        <v>9</v>
      </c>
      <c r="J45" s="5" t="s">
        <v>10</v>
      </c>
      <c r="K45" s="4" t="s">
        <v>11</v>
      </c>
      <c r="L45" s="4" t="s">
        <v>12</v>
      </c>
      <c r="M45" s="4" t="s">
        <v>13</v>
      </c>
      <c r="N45" s="6" t="s">
        <v>14</v>
      </c>
      <c r="O45" s="6" t="s">
        <v>15</v>
      </c>
      <c r="P45" s="4" t="s">
        <v>16</v>
      </c>
      <c r="Q45" s="4" t="s">
        <v>17</v>
      </c>
      <c r="S45" s="7"/>
      <c r="T45" s="7"/>
      <c r="V45" s="4" t="s">
        <v>1</v>
      </c>
      <c r="W45" s="4" t="s">
        <v>2</v>
      </c>
      <c r="X45" s="4"/>
      <c r="Y45" s="5" t="s">
        <v>3</v>
      </c>
      <c r="Z45" s="4"/>
      <c r="AA45" s="5" t="s">
        <v>4</v>
      </c>
      <c r="AB45" s="4"/>
      <c r="AC45" s="4" t="s">
        <v>5</v>
      </c>
      <c r="AD45" s="4"/>
      <c r="AE45" s="4" t="s">
        <v>6</v>
      </c>
      <c r="AF45" s="4"/>
      <c r="AG45" s="4" t="s">
        <v>7</v>
      </c>
      <c r="AH45" s="4"/>
      <c r="AI45" s="4" t="s">
        <v>8</v>
      </c>
      <c r="AJ45" s="4"/>
      <c r="AK45" s="4" t="s">
        <v>9</v>
      </c>
      <c r="AL45" s="4"/>
      <c r="AM45" s="5" t="s">
        <v>10</v>
      </c>
      <c r="AN45" s="4"/>
      <c r="AO45" s="4" t="s">
        <v>11</v>
      </c>
      <c r="AP45" s="4"/>
      <c r="AQ45" s="4" t="s">
        <v>12</v>
      </c>
      <c r="AR45" s="4"/>
      <c r="AS45" s="4" t="s">
        <v>13</v>
      </c>
      <c r="AT45" s="4"/>
      <c r="AU45" s="6" t="s">
        <v>14</v>
      </c>
      <c r="AV45" s="4"/>
      <c r="AW45" s="6" t="s">
        <v>15</v>
      </c>
      <c r="AX45" s="4" t="s">
        <v>16</v>
      </c>
      <c r="AY45" s="4"/>
      <c r="AZ45" s="4" t="s">
        <v>17</v>
      </c>
    </row>
    <row r="46" spans="1:52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4"/>
      <c r="O46" s="14"/>
      <c r="P46" s="12"/>
      <c r="Q46" s="12"/>
      <c r="S46" s="7"/>
      <c r="T46" s="7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4"/>
      <c r="AV46" s="12"/>
      <c r="AW46" s="14"/>
      <c r="AX46" s="12"/>
      <c r="AY46" s="12"/>
      <c r="AZ46" s="12">
        <f>Q46</f>
        <v>0</v>
      </c>
    </row>
    <row r="47" spans="1:52" x14ac:dyDescent="0.25">
      <c r="A47" s="4" t="s">
        <v>18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20"/>
      <c r="O47" s="20"/>
      <c r="P47" s="12"/>
      <c r="Q47" s="7"/>
      <c r="S47" s="7"/>
      <c r="T47" s="7"/>
      <c r="V47" s="4" t="s">
        <v>18</v>
      </c>
      <c r="W47" s="12">
        <f>B47</f>
        <v>0</v>
      </c>
      <c r="X47" s="12">
        <f>IF($Q46&lt;24,W47*125000,IF(AND($Q46&gt;=24,$Q46&lt;28),W47*250000,W47*455000))</f>
        <v>0</v>
      </c>
      <c r="Y47" s="12">
        <f>C47</f>
        <v>0</v>
      </c>
      <c r="Z47" s="12">
        <f>IF($Q46&lt;24,Y47*93750,IF(AND($Q46&gt;=24,$Q46&lt;28),Y47*187500,Y47*385000))</f>
        <v>0</v>
      </c>
      <c r="AA47" s="12">
        <f>D47</f>
        <v>0</v>
      </c>
      <c r="AB47" s="12">
        <f>IF($Q46&lt;24,AA47*125000,IF(AND($Q46&gt;=24,$Q46&lt;28),AA47*250000,AA47*99999999))</f>
        <v>0</v>
      </c>
      <c r="AC47" s="12">
        <f>E47</f>
        <v>0</v>
      </c>
      <c r="AD47" s="12">
        <f>IF($Q46&lt;24,AC47*125000,IF(AND($Q46&gt;=24,$Q46&lt;28),AC47*250000,AC47*99999999))</f>
        <v>0</v>
      </c>
      <c r="AE47" s="12">
        <f>F47</f>
        <v>0</v>
      </c>
      <c r="AF47" s="12">
        <f>IF($Q46&lt;24,AE47*125000,IF(AND($Q46&gt;=24,$Q46&lt;28),AE47*250000,AE47*490000))</f>
        <v>0</v>
      </c>
      <c r="AG47" s="12">
        <f>G47</f>
        <v>0</v>
      </c>
      <c r="AH47" s="12">
        <f>IF($Q46&lt;24,AG47*125000,IF(AND($Q46&gt;=24,$Q46&lt;28),AG47*250000,AG47*490000))</f>
        <v>0</v>
      </c>
      <c r="AI47" s="12">
        <f>H47</f>
        <v>0</v>
      </c>
      <c r="AJ47" s="12">
        <f>IF($Q46&lt;24,AI47*125000,IF(AND($Q46&gt;=24,$Q46&lt;28),AI47*250000,AI47*490000))</f>
        <v>0</v>
      </c>
      <c r="AK47" s="12">
        <f>I47</f>
        <v>0</v>
      </c>
      <c r="AL47" s="12">
        <f>IF($Q46&lt;24,AK47*125000,IF(AND($Q46&gt;=24,$Q46&lt;28),AK47*312500,AK47*630000))</f>
        <v>0</v>
      </c>
      <c r="AM47" s="12">
        <f>J47</f>
        <v>0</v>
      </c>
      <c r="AN47" s="12">
        <f>IF($Q46&lt;24,AM47*93750,IF(AND($Q46&gt;=24,$Q46&lt;28),AM47*187500,AM47*385000))</f>
        <v>0</v>
      </c>
      <c r="AO47" s="12">
        <f>K47</f>
        <v>0</v>
      </c>
      <c r="AP47" s="12">
        <f>IF($Q46&lt;24,AO47*125000,IF(AND($Q46&gt;=24,$Q46&lt;28),AO47*312500,AO47*630000))</f>
        <v>0</v>
      </c>
      <c r="AQ47" s="12">
        <f>L47</f>
        <v>0</v>
      </c>
      <c r="AR47" s="12">
        <f>IF($Q46&lt;24,AQ47*500000,IF(AND($Q46&gt;=24,$Q46&lt;28),AQ47*625000,AQ47*1120000))</f>
        <v>0</v>
      </c>
      <c r="AS47" s="12">
        <f>M47</f>
        <v>0</v>
      </c>
      <c r="AT47" s="12">
        <f>IF($Q46&lt;24,AS47*156250,IF(AND($Q46&gt;=24,$Q46&lt;28),AS47*375000,AS47*420000))</f>
        <v>0</v>
      </c>
      <c r="AU47" s="14"/>
      <c r="AV47" s="12"/>
      <c r="AW47" s="14"/>
      <c r="AX47" s="12">
        <f>P47</f>
        <v>0</v>
      </c>
      <c r="AY47" s="4">
        <f>IF($Q46&lt;24,AX47*437500,IF(AND($Q46&gt;=24,$Q46&lt;28),AX47*250000,AX47*140000))</f>
        <v>0</v>
      </c>
      <c r="AZ47" s="7"/>
    </row>
    <row r="48" spans="1:52" x14ac:dyDescent="0.25">
      <c r="A48" s="4" t="s">
        <v>19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20"/>
      <c r="O48" s="20"/>
      <c r="P48" s="12"/>
      <c r="Q48" s="7"/>
      <c r="S48" s="7"/>
      <c r="T48" s="7"/>
      <c r="V48" s="4" t="s">
        <v>19</v>
      </c>
      <c r="W48" s="12">
        <f t="shared" ref="W48:W51" si="52">B48</f>
        <v>0</v>
      </c>
      <c r="X48" s="12">
        <f>IF($Q46&lt;24,W48*187500,IF(AND($Q46&gt;=24,$Q46&lt;28),W48*375000,W48*770000))</f>
        <v>0</v>
      </c>
      <c r="Y48" s="12">
        <f t="shared" ref="Y48:Y51" si="53">C48</f>
        <v>0</v>
      </c>
      <c r="Z48" s="12">
        <f>IF($Q46&lt;24,Y48*156250,IF(AND($Q46&gt;=24,$Q46&lt;28),Y48*312500,Y48*595000))</f>
        <v>0</v>
      </c>
      <c r="AA48" s="12">
        <f t="shared" ref="AA48:AA51" si="54">D48</f>
        <v>0</v>
      </c>
      <c r="AB48" s="12">
        <f>IF($Q46&lt;24,AA48*187500,IF(AND($Q46&gt;=24,$Q46&lt;28),AA48*375000,AA48*99999999))</f>
        <v>0</v>
      </c>
      <c r="AC48" s="12">
        <f t="shared" ref="AC48:AC51" si="55">E48</f>
        <v>0</v>
      </c>
      <c r="AD48" s="12">
        <f>IF($Q46&lt;24,AC48*187500,IF(AND($Q46&gt;=24,$Q46&lt;28),AC48*375000,AC48*99999999))</f>
        <v>0</v>
      </c>
      <c r="AE48" s="12">
        <f t="shared" ref="AE48:AE51" si="56">F48</f>
        <v>0</v>
      </c>
      <c r="AF48" s="12">
        <f>IF($Q46&lt;24,AE48*187500,IF(AND($Q46&gt;=24,$Q46&lt;28),AE48*500000,AE48*875000))</f>
        <v>0</v>
      </c>
      <c r="AG48" s="12">
        <f t="shared" ref="AG48:AG51" si="57">G48</f>
        <v>0</v>
      </c>
      <c r="AH48" s="12">
        <f>IF($Q46&lt;24,AG48*187500,IF(AND($Q46&gt;=24,$Q46&lt;28),AG48*500000,AG48*875000))</f>
        <v>0</v>
      </c>
      <c r="AI48" s="12">
        <f t="shared" ref="AI48:AI51" si="58">H48</f>
        <v>0</v>
      </c>
      <c r="AJ48" s="12">
        <f>IF($Q46&lt;24,AI48*187500,IF(AND($Q46&gt;=24,$Q46&lt;28),AI48*500000,AI48*875000))</f>
        <v>0</v>
      </c>
      <c r="AK48" s="12">
        <f t="shared" ref="AK48:AK51" si="59">I48</f>
        <v>0</v>
      </c>
      <c r="AL48" s="12">
        <f>IF($Q46&lt;24,AK48*312500,IF(AND($Q46&gt;=24,$Q46&lt;28),AK48*562500,AK48*840000))</f>
        <v>0</v>
      </c>
      <c r="AM48" s="12">
        <f t="shared" ref="AM48:AM51" si="60">J48</f>
        <v>0</v>
      </c>
      <c r="AN48" s="12">
        <f>IF($Q46&lt;24,AM48*156250,IF(AND($Q46&gt;=24,$Q46&lt;28),AM48*312500,AM48*595000))</f>
        <v>0</v>
      </c>
      <c r="AO48" s="12">
        <f t="shared" ref="AO48:AO51" si="61">K48</f>
        <v>0</v>
      </c>
      <c r="AP48" s="12">
        <f>IF($Q46&lt;24,AO48*312500,IF(AND($Q46&gt;=24,$Q46&lt;28),AO48*750000,AO48*1260000))</f>
        <v>0</v>
      </c>
      <c r="AQ48" s="12">
        <f t="shared" ref="AQ48:AQ51" si="62">L48</f>
        <v>0</v>
      </c>
      <c r="AR48" s="12">
        <f>IF($Q46&lt;24,AQ48*937500,IF(AND($Q46&gt;=24,$Q46&lt;28),AQ48*1125000,AQ48*2100000))</f>
        <v>0</v>
      </c>
      <c r="AS48" s="12">
        <f t="shared" ref="AS48:AS51" si="63">M48</f>
        <v>0</v>
      </c>
      <c r="AT48" s="12">
        <f>IF($Q46&lt;24,AS48*375000,IF(AND($Q46&gt;=24,$Q46&lt;28),AS48*625000,AS48*700000))</f>
        <v>0</v>
      </c>
      <c r="AU48" s="14"/>
      <c r="AV48" s="12"/>
      <c r="AW48" s="14"/>
      <c r="AX48" s="12">
        <f t="shared" ref="AX48:AX51" si="64">P48</f>
        <v>0</v>
      </c>
      <c r="AY48" s="4">
        <f>IF($Q46&lt;24,AX48*781250,IF(AND($Q46&gt;=24,$Q46&lt;28),AX48*500000,AX48*210000))</f>
        <v>0</v>
      </c>
      <c r="AZ48" s="7"/>
    </row>
    <row r="49" spans="1:52" x14ac:dyDescent="0.25">
      <c r="A49" s="4" t="s">
        <v>20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0"/>
      <c r="O49" s="20"/>
      <c r="P49" s="12"/>
      <c r="Q49" s="7"/>
      <c r="S49" s="7"/>
      <c r="T49" s="7"/>
      <c r="V49" s="4" t="s">
        <v>20</v>
      </c>
      <c r="W49" s="12">
        <f t="shared" si="52"/>
        <v>0</v>
      </c>
      <c r="X49" s="12">
        <f>IF($Q46&lt;24,W49*312500,IF(AND($Q46&gt;=24,$Q46&lt;28),W49*625000,W49*1260000))</f>
        <v>0</v>
      </c>
      <c r="Y49" s="12">
        <f t="shared" si="53"/>
        <v>0</v>
      </c>
      <c r="Z49" s="12">
        <f>IF($Q46&lt;24,Y49*250000,IF(AND($Q46&gt;=24,$Q46&lt;28),Y49*500000,Y49*1050000))</f>
        <v>0</v>
      </c>
      <c r="AA49" s="12">
        <f t="shared" si="54"/>
        <v>0</v>
      </c>
      <c r="AB49" s="12">
        <f>IF($Q46&lt;24,AA49*312500,IF(AND($Q46&gt;=24,$Q46&lt;28),AA49*625000,AA49*99999999))</f>
        <v>0</v>
      </c>
      <c r="AC49" s="12">
        <f t="shared" si="55"/>
        <v>0</v>
      </c>
      <c r="AD49" s="12">
        <f>IF($Q46&lt;24,AC49*312500,IF(AND($Q46&gt;=24,$Q46&lt;28),AC49*625000,AC49*99999999))</f>
        <v>0</v>
      </c>
      <c r="AE49" s="12">
        <f t="shared" si="56"/>
        <v>0</v>
      </c>
      <c r="AF49" s="12">
        <f>IF($Q46&lt;24,AE49*312500,IF(AND($Q46&gt;=24,$Q46&lt;28),AE49*750000,AE49*1400000))</f>
        <v>0</v>
      </c>
      <c r="AG49" s="12">
        <f t="shared" si="57"/>
        <v>0</v>
      </c>
      <c r="AH49" s="12">
        <f>IF($Q46&lt;24,AG49*312500,IF(AND($Q46&gt;=24,$Q46&lt;28),AG49*750000,AG49*1400000))</f>
        <v>0</v>
      </c>
      <c r="AI49" s="12">
        <f t="shared" si="58"/>
        <v>0</v>
      </c>
      <c r="AJ49" s="12">
        <f>IF($Q46&lt;24,AI49*312500,IF(AND($Q46&gt;=24,$Q46&lt;28),AI49*750000,AI49*1400000))</f>
        <v>0</v>
      </c>
      <c r="AK49" s="12">
        <f t="shared" si="59"/>
        <v>0</v>
      </c>
      <c r="AL49" s="12">
        <f>IF($Q46&lt;24,AK49*562500,IF(AND($Q46&gt;=24,$Q46&lt;28),AK49*750000,AK49*1260000))</f>
        <v>0</v>
      </c>
      <c r="AM49" s="12">
        <f t="shared" si="60"/>
        <v>0</v>
      </c>
      <c r="AN49" s="12">
        <f>IF($Q46&lt;24,AM49*250000,IF(AND($Q46&gt;=24,$Q46&lt;28),AM49*500000,AM49*1050000))</f>
        <v>0</v>
      </c>
      <c r="AO49" s="12">
        <f t="shared" si="61"/>
        <v>0</v>
      </c>
      <c r="AP49" s="12">
        <f>IF($Q46&lt;24,AO49*562500,IF(AND($Q46&gt;=24,$Q46&lt;28),AO49*750000,AO49*1260000))</f>
        <v>0</v>
      </c>
      <c r="AQ49" s="12">
        <f t="shared" si="62"/>
        <v>0</v>
      </c>
      <c r="AR49" s="12">
        <f>IF($Q46&lt;24,AQ49*1250000,IF(AND($Q46&gt;=24,$Q46&lt;28),AQ49*1812500,AQ49*3150000))</f>
        <v>0</v>
      </c>
      <c r="AS49" s="12">
        <f t="shared" si="63"/>
        <v>0</v>
      </c>
      <c r="AT49" s="12">
        <f>IF($Q46&lt;24,AS49*625000,IF(AND($Q46&gt;=24,$Q46&lt;28),AS49*1125000,AS49*1260000))</f>
        <v>0</v>
      </c>
      <c r="AU49" s="14"/>
      <c r="AV49" s="12"/>
      <c r="AW49" s="14"/>
      <c r="AX49" s="12">
        <f t="shared" si="64"/>
        <v>0</v>
      </c>
      <c r="AY49" s="4">
        <f>IF($Q46&lt;24,AX49*1250000,IF(AND($Q46&gt;=24,$Q46&lt;28),AX49*750000,AX49*350000))</f>
        <v>0</v>
      </c>
      <c r="AZ49" s="7"/>
    </row>
    <row r="50" spans="1:52" x14ac:dyDescent="0.25">
      <c r="A50" s="4" t="s">
        <v>21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20"/>
      <c r="O50" s="20"/>
      <c r="P50" s="12"/>
      <c r="Q50" s="7"/>
      <c r="S50" s="4" t="s">
        <v>31</v>
      </c>
      <c r="T50" s="4">
        <f>ROUNDUP(SUM(B47:B51,E47:I51,K47:M51,P47:P51)+(SUM(C47:D51)/5)+(SUM(J47:J51)/5),0)</f>
        <v>0</v>
      </c>
      <c r="V50" s="4" t="s">
        <v>21</v>
      </c>
      <c r="W50" s="12">
        <f t="shared" si="52"/>
        <v>0</v>
      </c>
      <c r="X50" s="12">
        <f>IF($Q46&lt;24,W50*500000,IF(AND($Q46&gt;=24,$Q46&lt;28),W50*1125000,W50*2100000))</f>
        <v>0</v>
      </c>
      <c r="Y50" s="12">
        <f t="shared" si="53"/>
        <v>0</v>
      </c>
      <c r="Z50" s="12">
        <f>IF($Q46&lt;24,Y50*437500,IF(AND($Q46&gt;=24,$Q46&lt;28),Y50*875000,Y50*1400000))</f>
        <v>0</v>
      </c>
      <c r="AA50" s="12">
        <f t="shared" si="54"/>
        <v>0</v>
      </c>
      <c r="AB50" s="12">
        <f>IF($Q46&lt;24,AA50*500000,IF(AND($Q46&gt;=24,$Q46&lt;28),AA50*1250000,AA50*99999999))</f>
        <v>0</v>
      </c>
      <c r="AC50" s="12">
        <f t="shared" si="55"/>
        <v>0</v>
      </c>
      <c r="AD50" s="12">
        <f>IF($Q46&lt;24,AC50*500000,IF(AND($Q46&gt;=24,$Q46&lt;28),AC50*1250000,AC50*99999999))</f>
        <v>0</v>
      </c>
      <c r="AE50" s="12">
        <f t="shared" si="56"/>
        <v>0</v>
      </c>
      <c r="AF50" s="12">
        <f>IF($Q46&lt;24,AE50*375000,IF(AND($Q46&gt;=24,$Q46&lt;28),AE50*1000000,AE50*2450000))</f>
        <v>0</v>
      </c>
      <c r="AG50" s="12">
        <f t="shared" si="57"/>
        <v>0</v>
      </c>
      <c r="AH50" s="12">
        <f>IF($Q46&lt;24,AG50*375000,IF(AND($Q46&gt;=24,$Q46&lt;28),AG50*1000000,AG50*2450000))</f>
        <v>0</v>
      </c>
      <c r="AI50" s="12">
        <f t="shared" si="58"/>
        <v>0</v>
      </c>
      <c r="AJ50" s="12">
        <f>IF($Q46&lt;24,AI50*375000,IF(AND($Q46&gt;=24,$Q46&lt;28),AI50*1000000,AI50*2450000))</f>
        <v>0</v>
      </c>
      <c r="AK50" s="12">
        <f t="shared" si="59"/>
        <v>0</v>
      </c>
      <c r="AL50" s="12">
        <f>IF($Q46&lt;24,AK50*750000,IF(AND($Q46&gt;=24,$Q46&lt;28),AK50*1125000,AK50*2450000))</f>
        <v>0</v>
      </c>
      <c r="AM50" s="12">
        <f t="shared" si="60"/>
        <v>0</v>
      </c>
      <c r="AN50" s="12">
        <f>IF($Q46&lt;24,AM50*437500,IF(AND($Q46&gt;=24,$Q46&lt;28),AM50*875000,AM50*1400000))</f>
        <v>0</v>
      </c>
      <c r="AO50" s="12">
        <f t="shared" si="61"/>
        <v>0</v>
      </c>
      <c r="AP50" s="12">
        <f>IF($Q46&lt;24,AO50*750000,IF(AND($Q46&gt;=24,$Q46&lt;28),AO50*1125000,AO50*2450000))</f>
        <v>0</v>
      </c>
      <c r="AQ50" s="12">
        <f t="shared" si="62"/>
        <v>0</v>
      </c>
      <c r="AR50" s="12">
        <f>IF($Q46&lt;24,AQ50*1875000,IF(AND($Q46&gt;=24,$Q46&lt;28),AQ50*2656250,AQ50*4900000))</f>
        <v>0</v>
      </c>
      <c r="AS50" s="12">
        <f t="shared" si="63"/>
        <v>0</v>
      </c>
      <c r="AT50" s="12">
        <f>IF($Q46&lt;24,AS50*1125000,IF(AND($Q46&gt;=24,$Q46&lt;28),AS50*1750000,AS50*1960000))</f>
        <v>0</v>
      </c>
      <c r="AU50" s="14"/>
      <c r="AV50" s="12"/>
      <c r="AW50" s="14"/>
      <c r="AX50" s="12">
        <f t="shared" si="64"/>
        <v>0</v>
      </c>
      <c r="AY50" s="4">
        <f>IF($Q46&lt;24,AX50*2187500,IF(AND($Q46&gt;=24,$Q46&lt;28),AX50*1000000,AX50*420000))</f>
        <v>0</v>
      </c>
      <c r="AZ50" s="7"/>
    </row>
    <row r="51" spans="1:52" x14ac:dyDescent="0.25">
      <c r="A51" s="4" t="s">
        <v>22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0"/>
      <c r="O51" s="20"/>
      <c r="P51" s="12"/>
      <c r="Q51" s="7"/>
      <c r="S51" s="4" t="s">
        <v>32</v>
      </c>
      <c r="T51" s="19">
        <f>SUM(X52:AY52)</f>
        <v>0</v>
      </c>
      <c r="V51" s="4" t="s">
        <v>22</v>
      </c>
      <c r="W51" s="12">
        <f t="shared" si="52"/>
        <v>0</v>
      </c>
      <c r="X51" s="12">
        <f>IF($Q46&lt;24,W51*937500,IF(AND($Q46&gt;=24,$Q46&lt;28),W51*1875000,W51*3500000))</f>
        <v>0</v>
      </c>
      <c r="Y51" s="12">
        <f t="shared" si="53"/>
        <v>0</v>
      </c>
      <c r="Z51" s="12">
        <f>IF($Q46&lt;24,Y51*937500,IF(AND($Q46&gt;=24,$Q46&lt;28),Y51*1562500,Y51*2450000))</f>
        <v>0</v>
      </c>
      <c r="AA51" s="12">
        <f t="shared" si="54"/>
        <v>0</v>
      </c>
      <c r="AB51" s="12">
        <f>IF($Q46&lt;24,AA51*1250000,IF(AND($Q46&gt;=24,$Q46&lt;28),AA51*2187500,AA51*99999999))</f>
        <v>0</v>
      </c>
      <c r="AC51" s="12">
        <f t="shared" si="55"/>
        <v>0</v>
      </c>
      <c r="AD51" s="12">
        <f>IF($Q46&lt;24,AC51*1000000,IF(AND($Q46&gt;=24,$Q46&lt;28),AC51*2187500,AC51*99999999))</f>
        <v>0</v>
      </c>
      <c r="AE51" s="12">
        <f t="shared" si="56"/>
        <v>0</v>
      </c>
      <c r="AF51" s="12">
        <f>IF($Q46&lt;24,AE51*687500,IF(AND($Q46&gt;=24,$Q46&lt;28),AE51*1250000,AE51*4200000))</f>
        <v>0</v>
      </c>
      <c r="AG51" s="12">
        <f t="shared" si="57"/>
        <v>0</v>
      </c>
      <c r="AH51" s="12">
        <f>IF($Q46&lt;24,AG51*687500,IF(AND($Q46&gt;=24,$Q46&lt;28),AG51*1250000,AG51*4200000))</f>
        <v>0</v>
      </c>
      <c r="AI51" s="12">
        <f t="shared" si="58"/>
        <v>0</v>
      </c>
      <c r="AJ51" s="12">
        <f>IF($Q46&lt;24,AI51*687500,IF(AND($Q46&gt;=24,$Q46&lt;28),AI51*1250000,AI51*4200000))</f>
        <v>0</v>
      </c>
      <c r="AK51" s="12">
        <f t="shared" si="59"/>
        <v>0</v>
      </c>
      <c r="AL51" s="12">
        <f>IF($Q46&lt;24,AK51*1125000,IF(AND($Q46&gt;=24,$Q46&lt;28),AK51*2187500,AK51*3500000))</f>
        <v>0</v>
      </c>
      <c r="AM51" s="12">
        <f t="shared" si="60"/>
        <v>0</v>
      </c>
      <c r="AN51" s="12">
        <f>IF($Q46&lt;24,AM51*937500,IF(AND($Q46&gt;=24,$Q46&lt;28),AM51*1562500,AM51*2450000))</f>
        <v>0</v>
      </c>
      <c r="AO51" s="12">
        <f t="shared" si="61"/>
        <v>0</v>
      </c>
      <c r="AP51" s="12">
        <f>IF($Q46&lt;24,AO51*1125000,IF(AND($Q46&gt;=24,$Q46&lt;28),AO51*2187500,AO51*3500000))</f>
        <v>0</v>
      </c>
      <c r="AQ51" s="12">
        <f t="shared" si="62"/>
        <v>0</v>
      </c>
      <c r="AR51" s="12">
        <f>IF($Q46&lt;24,AQ51*3750000,IF(AND($Q46&gt;=24,$Q46&lt;28),AQ51*5000000,AQ51*8400000))</f>
        <v>0</v>
      </c>
      <c r="AS51" s="12">
        <f t="shared" si="63"/>
        <v>0</v>
      </c>
      <c r="AT51" s="12">
        <f>IF($Q46&lt;24,AS51*1750000,IF(AND($Q46&gt;=24,$Q46&lt;28),AS51*2656250,AS51*2975000))</f>
        <v>0</v>
      </c>
      <c r="AU51" s="14"/>
      <c r="AV51" s="12"/>
      <c r="AW51" s="14"/>
      <c r="AX51" s="12">
        <f t="shared" si="64"/>
        <v>0</v>
      </c>
      <c r="AY51" s="4">
        <f>IF($Q46&lt;24,AX51*3750000,IF(AND($Q46&gt;=24,$Q46&lt;28),AX51*1250000,AX51*770000))</f>
        <v>0</v>
      </c>
      <c r="AZ51" s="7"/>
    </row>
    <row r="52" spans="1:52" collapsed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S52" s="17"/>
      <c r="T52" s="17"/>
      <c r="V52" s="7"/>
      <c r="W52" s="7"/>
      <c r="X52" s="7">
        <f>SUM(X47:X51)</f>
        <v>0</v>
      </c>
      <c r="Y52" s="7"/>
      <c r="Z52" s="7">
        <f>SUM(Z47:Z51)</f>
        <v>0</v>
      </c>
      <c r="AA52" s="7"/>
      <c r="AB52" s="7">
        <f>SUM(AB47:AB51)</f>
        <v>0</v>
      </c>
      <c r="AC52" s="7"/>
      <c r="AD52" s="7">
        <f>SUM(AD47:AD51)</f>
        <v>0</v>
      </c>
      <c r="AE52" s="7"/>
      <c r="AF52" s="7">
        <f>SUM(AF47:AF51)</f>
        <v>0</v>
      </c>
      <c r="AG52" s="7"/>
      <c r="AH52" s="7">
        <f>SUM(AH47:AH51)</f>
        <v>0</v>
      </c>
      <c r="AI52" s="7"/>
      <c r="AJ52" s="7">
        <f>SUM(AJ47:AJ51)</f>
        <v>0</v>
      </c>
      <c r="AK52" s="7"/>
      <c r="AL52" s="7">
        <f>SUM(AL47:AL51)</f>
        <v>0</v>
      </c>
      <c r="AM52" s="7"/>
      <c r="AN52" s="7">
        <f>SUM(AN47:AN51)</f>
        <v>0</v>
      </c>
      <c r="AO52" s="7"/>
      <c r="AP52" s="7">
        <f>SUM(AP47:AP51)</f>
        <v>0</v>
      </c>
      <c r="AQ52" s="7"/>
      <c r="AR52" s="7">
        <f>SUM(AR47:AR51)</f>
        <v>0</v>
      </c>
      <c r="AS52" s="7"/>
      <c r="AT52" s="7">
        <f>SUM(AT47:AT51)</f>
        <v>0</v>
      </c>
      <c r="AU52" s="7"/>
      <c r="AV52" s="7"/>
      <c r="AW52" s="7"/>
      <c r="AX52" s="7"/>
      <c r="AY52" s="7">
        <f>SUM(AY47:AY51)</f>
        <v>0</v>
      </c>
      <c r="AZ52" s="7"/>
    </row>
    <row r="53" spans="1:52" x14ac:dyDescent="0.25">
      <c r="R53" s="8"/>
    </row>
    <row r="54" spans="1:52" x14ac:dyDescent="0.25">
      <c r="A54" s="9" t="s">
        <v>23</v>
      </c>
      <c r="B54" s="9" t="s">
        <v>5</v>
      </c>
      <c r="C54" s="9" t="s">
        <v>8</v>
      </c>
      <c r="D54" s="9" t="s">
        <v>7</v>
      </c>
      <c r="E54" s="10" t="s">
        <v>24</v>
      </c>
      <c r="F54" s="9" t="s">
        <v>25</v>
      </c>
      <c r="G54" s="9" t="s">
        <v>26</v>
      </c>
      <c r="H54" s="9" t="s">
        <v>12</v>
      </c>
      <c r="I54" s="9" t="s">
        <v>27</v>
      </c>
      <c r="J54" s="9" t="s">
        <v>28</v>
      </c>
      <c r="K54" s="9" t="s">
        <v>9</v>
      </c>
      <c r="L54" s="10" t="s">
        <v>14</v>
      </c>
      <c r="M54" s="10" t="s">
        <v>15</v>
      </c>
      <c r="N54" s="9" t="s">
        <v>16</v>
      </c>
      <c r="O54" s="9" t="s">
        <v>17</v>
      </c>
      <c r="P54"/>
      <c r="Q54"/>
      <c r="R54"/>
      <c r="S54" s="11"/>
      <c r="T54" s="11"/>
      <c r="V54" s="9" t="s">
        <v>23</v>
      </c>
      <c r="W54" s="9" t="s">
        <v>5</v>
      </c>
      <c r="X54" s="9"/>
      <c r="Y54" s="9" t="s">
        <v>8</v>
      </c>
      <c r="Z54" s="9"/>
      <c r="AA54" s="9" t="s">
        <v>7</v>
      </c>
      <c r="AB54" s="9"/>
      <c r="AC54" s="10" t="s">
        <v>24</v>
      </c>
      <c r="AD54" s="9"/>
      <c r="AE54" s="9" t="s">
        <v>25</v>
      </c>
      <c r="AF54" s="9"/>
      <c r="AG54" s="9" t="s">
        <v>26</v>
      </c>
      <c r="AH54" s="9"/>
      <c r="AI54" s="9" t="s">
        <v>12</v>
      </c>
      <c r="AJ54" s="9"/>
      <c r="AK54" s="9" t="s">
        <v>27</v>
      </c>
      <c r="AL54" s="9"/>
      <c r="AM54" s="9" t="s">
        <v>28</v>
      </c>
      <c r="AN54" s="9"/>
      <c r="AO54" s="9" t="s">
        <v>9</v>
      </c>
      <c r="AP54" s="9"/>
      <c r="AQ54" s="10" t="s">
        <v>14</v>
      </c>
      <c r="AR54" s="9"/>
      <c r="AS54" s="10" t="s">
        <v>15</v>
      </c>
      <c r="AT54" s="9"/>
      <c r="AU54" s="9" t="s">
        <v>16</v>
      </c>
      <c r="AV54" s="9"/>
      <c r="AW54" s="9" t="s">
        <v>17</v>
      </c>
      <c r="AX54"/>
      <c r="AY54"/>
      <c r="AZ54"/>
    </row>
    <row r="55" spans="1:52" x14ac:dyDescent="0.25">
      <c r="A55" s="13"/>
      <c r="B55" s="13"/>
      <c r="C55" s="13"/>
      <c r="D55" s="13"/>
      <c r="E55" s="15"/>
      <c r="F55" s="13"/>
      <c r="G55" s="13"/>
      <c r="H55" s="13"/>
      <c r="I55" s="13"/>
      <c r="J55" s="13"/>
      <c r="K55" s="13"/>
      <c r="L55" s="15"/>
      <c r="M55" s="15"/>
      <c r="N55" s="13"/>
      <c r="O55" s="13"/>
      <c r="P55"/>
      <c r="Q55"/>
      <c r="R55"/>
      <c r="S55" s="11"/>
      <c r="T55" s="11"/>
      <c r="V55" s="13"/>
      <c r="W55" s="13"/>
      <c r="X55" s="13"/>
      <c r="Y55" s="13"/>
      <c r="Z55" s="13"/>
      <c r="AA55" s="13"/>
      <c r="AB55" s="13"/>
      <c r="AC55" s="15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5"/>
      <c r="AR55" s="13"/>
      <c r="AS55" s="15"/>
      <c r="AT55" s="13"/>
      <c r="AU55" s="13"/>
      <c r="AV55" s="13"/>
      <c r="AW55" s="13">
        <f>O55</f>
        <v>0</v>
      </c>
      <c r="AX55"/>
      <c r="AY55"/>
      <c r="AZ55"/>
    </row>
    <row r="56" spans="1:52" x14ac:dyDescent="0.25">
      <c r="A56" s="9" t="s">
        <v>18</v>
      </c>
      <c r="B56" s="13"/>
      <c r="C56" s="13"/>
      <c r="D56" s="13"/>
      <c r="E56" s="21"/>
      <c r="F56" s="13"/>
      <c r="G56" s="13"/>
      <c r="H56" s="13"/>
      <c r="I56" s="13"/>
      <c r="J56" s="13"/>
      <c r="K56" s="13"/>
      <c r="L56" s="21"/>
      <c r="M56" s="21"/>
      <c r="N56" s="13"/>
      <c r="O56" s="11"/>
      <c r="P56"/>
      <c r="Q56"/>
      <c r="R56"/>
      <c r="S56" s="11"/>
      <c r="T56" s="11"/>
      <c r="V56" s="9" t="s">
        <v>18</v>
      </c>
      <c r="W56" s="12">
        <f>B56</f>
        <v>0</v>
      </c>
      <c r="X56" s="13">
        <f>IF($O55&lt;24,W56*125000,IF(AND($O55&gt;=24,$O55&lt;28),W56*250000,W56*99999999))</f>
        <v>0</v>
      </c>
      <c r="Y56" s="12">
        <f>C56</f>
        <v>0</v>
      </c>
      <c r="Z56" s="13">
        <f>IF($O55&lt;24,Y56*125000,IF(AND($O55&gt;=24,$O55&lt;28),Y56*250000,Y56*490000))</f>
        <v>0</v>
      </c>
      <c r="AA56" s="12">
        <f>D56</f>
        <v>0</v>
      </c>
      <c r="AB56" s="13">
        <f>IF($O55&lt;24,AA56*125000,IF(AND($O55&gt;=24,$O55&lt;28),AA56*250000,AA56*490000))</f>
        <v>0</v>
      </c>
      <c r="AC56" s="15"/>
      <c r="AD56" s="13"/>
      <c r="AE56" s="12">
        <f>F56</f>
        <v>0</v>
      </c>
      <c r="AF56" s="13">
        <f>IF($O55&lt;24,AE56*125000,IF(AND($O55&gt;=24,$O55&lt;28),AE56*250000,AE56*490000))</f>
        <v>0</v>
      </c>
      <c r="AG56" s="12">
        <f>G56</f>
        <v>0</v>
      </c>
      <c r="AH56" s="13">
        <f>IF($O55&lt;24,AG56*500000,IF(AND($O55&gt;=24,$O55&lt;28),AG56*625000,AG56*1120000))</f>
        <v>0</v>
      </c>
      <c r="AI56" s="12">
        <f>H56</f>
        <v>0</v>
      </c>
      <c r="AJ56" s="13">
        <f>IF($O55&lt;24,AI56*125000,IF(AND($O55&gt;=24,$O55&lt;28),AI56*375000,AI56*630000))</f>
        <v>0</v>
      </c>
      <c r="AK56" s="12">
        <f>I56</f>
        <v>0</v>
      </c>
      <c r="AL56" s="13">
        <f>IF($O55&lt;24,AK56*156250,IF(AND($O55&gt;=24,$O55&lt;28),AK56*375000,AK56*630000))</f>
        <v>0</v>
      </c>
      <c r="AM56" s="12">
        <f>J56</f>
        <v>0</v>
      </c>
      <c r="AN56" s="13">
        <f>IF($O55&lt;24,AM56*156250,IF(AND($O55&gt;=24,$O55&lt;28),AM56*375000,AM56*630000))</f>
        <v>0</v>
      </c>
      <c r="AO56" s="12">
        <f>K56</f>
        <v>0</v>
      </c>
      <c r="AP56" s="13">
        <f>IF($O55&lt;24,AO56*125000,IF(AND($O55&gt;=24,$O55&lt;28),AO56*375000,AO56*630000))</f>
        <v>0</v>
      </c>
      <c r="AQ56" s="15"/>
      <c r="AR56" s="13"/>
      <c r="AS56" s="15"/>
      <c r="AT56" s="13"/>
      <c r="AU56" s="13">
        <f>N56</f>
        <v>0</v>
      </c>
      <c r="AV56" s="9">
        <f>IF($O55&lt;24,AU56*437500,IF(AND($O55&gt;=24,$O55&lt;28),AU56*250000,AU56*140000))</f>
        <v>0</v>
      </c>
      <c r="AW56" s="11"/>
      <c r="AX56"/>
      <c r="AY56"/>
      <c r="AZ56"/>
    </row>
    <row r="57" spans="1:52" x14ac:dyDescent="0.25">
      <c r="A57" s="9" t="s">
        <v>19</v>
      </c>
      <c r="B57" s="13"/>
      <c r="C57" s="13"/>
      <c r="D57" s="13"/>
      <c r="E57" s="21"/>
      <c r="F57" s="13"/>
      <c r="G57" s="13"/>
      <c r="H57" s="13"/>
      <c r="I57" s="13"/>
      <c r="J57" s="13"/>
      <c r="K57" s="13"/>
      <c r="L57" s="21"/>
      <c r="M57" s="21"/>
      <c r="N57" s="13"/>
      <c r="O57" s="11"/>
      <c r="P57"/>
      <c r="Q57"/>
      <c r="R57"/>
      <c r="S57" s="11"/>
      <c r="T57" s="11"/>
      <c r="V57" s="9" t="s">
        <v>19</v>
      </c>
      <c r="W57" s="12">
        <f t="shared" ref="W57:W60" si="65">B57</f>
        <v>0</v>
      </c>
      <c r="X57" s="13">
        <f>IF($O55&lt;24,W57*187500,IF(AND($O55&gt;=24,$O55&lt;28),W57*375000,W57*99999999))</f>
        <v>0</v>
      </c>
      <c r="Y57" s="12">
        <f t="shared" ref="Y57:Y60" si="66">C57</f>
        <v>0</v>
      </c>
      <c r="Z57" s="13">
        <f>IF($O55&lt;24,Y57*187500,IF(AND($O55&gt;=24,$O55&lt;28),Y57*500000,Y57*875000))</f>
        <v>0</v>
      </c>
      <c r="AA57" s="12">
        <f t="shared" ref="AA57:AA60" si="67">D57</f>
        <v>0</v>
      </c>
      <c r="AB57" s="13">
        <f>IF($O55&lt;24,AA57*187500,IF(AND($O55&gt;=24,$O55&lt;28),AA57*500000,AA57*875000))</f>
        <v>0</v>
      </c>
      <c r="AC57" s="15"/>
      <c r="AD57" s="13"/>
      <c r="AE57" s="12">
        <f t="shared" ref="AE57:AE60" si="68">F57</f>
        <v>0</v>
      </c>
      <c r="AF57" s="13">
        <f>IF($O55&lt;24,AE57*187500,IF(AND($O55&gt;=24,$O55&lt;28),AE57*500000,AE57*875000))</f>
        <v>0</v>
      </c>
      <c r="AG57" s="12">
        <f t="shared" ref="AG57:AG60" si="69">G57</f>
        <v>0</v>
      </c>
      <c r="AH57" s="13">
        <f>IF($O55&lt;24,AG57*937500,IF(AND($O55&gt;=24,$O55&lt;28),AG57*1125000,AG57*2100000))</f>
        <v>0</v>
      </c>
      <c r="AI57" s="12">
        <f t="shared" ref="AI57:AI60" si="70">H57</f>
        <v>0</v>
      </c>
      <c r="AJ57" s="13">
        <f>IF($O55&lt;24,AI57*312500,IF(AND($O55&gt;=24,$O55&lt;28),AI57*562500,AI57*840000))</f>
        <v>0</v>
      </c>
      <c r="AK57" s="12">
        <f t="shared" ref="AK57:AK60" si="71">I57</f>
        <v>0</v>
      </c>
      <c r="AL57" s="13">
        <f>IF($O55&lt;24,AK57*375000,IF(AND($O55&gt;=24,$O55&lt;28),AK57*625000,AK57*1015000))</f>
        <v>0</v>
      </c>
      <c r="AM57" s="12">
        <f t="shared" ref="AM57:AM60" si="72">J57</f>
        <v>0</v>
      </c>
      <c r="AN57" s="13">
        <f>IF($O55&lt;24,AM57*375000,IF(AND($O55&gt;=24,$O55&lt;28),AM57*625000,AM57*1015000))</f>
        <v>0</v>
      </c>
      <c r="AO57" s="12">
        <f t="shared" ref="AO57:AO60" si="73">K57</f>
        <v>0</v>
      </c>
      <c r="AP57" s="13">
        <f>IF($O55&lt;24,AO57*312500,IF(AND($O55&gt;=24,$O55&lt;28),AO57*562500,AO57*840000))</f>
        <v>0</v>
      </c>
      <c r="AQ57" s="15"/>
      <c r="AR57" s="13"/>
      <c r="AS57" s="15"/>
      <c r="AT57" s="13"/>
      <c r="AU57" s="13">
        <f t="shared" ref="AU57:AU60" si="74">N57</f>
        <v>0</v>
      </c>
      <c r="AV57" s="9">
        <f>IF($O55&lt;24,AU57*781250,IF(AND($O55&gt;=24,$O55&lt;28),AU57*500000,AU57*210000))</f>
        <v>0</v>
      </c>
      <c r="AW57" s="11"/>
      <c r="AX57"/>
      <c r="AY57"/>
      <c r="AZ57"/>
    </row>
    <row r="58" spans="1:52" x14ac:dyDescent="0.25">
      <c r="A58" s="9" t="s">
        <v>20</v>
      </c>
      <c r="B58" s="13"/>
      <c r="C58" s="13"/>
      <c r="D58" s="13"/>
      <c r="E58" s="21"/>
      <c r="F58" s="13"/>
      <c r="G58" s="13"/>
      <c r="H58" s="13"/>
      <c r="I58" s="13"/>
      <c r="J58" s="13"/>
      <c r="K58" s="13"/>
      <c r="L58" s="21"/>
      <c r="M58" s="21"/>
      <c r="N58" s="13"/>
      <c r="O58" s="11"/>
      <c r="P58"/>
      <c r="Q58"/>
      <c r="R58"/>
      <c r="S58" s="11"/>
      <c r="T58" s="11"/>
      <c r="V58" s="9" t="s">
        <v>20</v>
      </c>
      <c r="W58" s="12">
        <f t="shared" si="65"/>
        <v>0</v>
      </c>
      <c r="X58" s="13">
        <f>IF($O55&lt;24,W58*312500,IF(AND($O55&gt;=24,$O55&lt;28),W58*750000,W58*99999999))</f>
        <v>0</v>
      </c>
      <c r="Y58" s="12">
        <f t="shared" si="66"/>
        <v>0</v>
      </c>
      <c r="Z58" s="13">
        <f>IF($O55&lt;24,Y58*312500,IF(AND($O55&gt;=24,$O55&lt;28),Y58*750000,Y58*1400000))</f>
        <v>0</v>
      </c>
      <c r="AA58" s="12">
        <f t="shared" si="67"/>
        <v>0</v>
      </c>
      <c r="AB58" s="13">
        <f>IF($O55&lt;24,AA58*312500,IF(AND($O55&gt;=24,$O55&lt;28),AA58*750000,AA58*1400000))</f>
        <v>0</v>
      </c>
      <c r="AC58" s="15"/>
      <c r="AD58" s="13"/>
      <c r="AE58" s="12">
        <f t="shared" si="68"/>
        <v>0</v>
      </c>
      <c r="AF58" s="13">
        <f>IF($O55&lt;24,AE58*312500,IF(AND($O55&gt;=24,$O55&lt;28),AE58*750000,AE58*1400000))</f>
        <v>0</v>
      </c>
      <c r="AG58" s="12">
        <f t="shared" si="69"/>
        <v>0</v>
      </c>
      <c r="AH58" s="13">
        <f>IF($O55&lt;24,AG58*1250000,IF(AND($O55&gt;=24,$O55&lt;28),AG58*1812500,AG58*3150000))</f>
        <v>0</v>
      </c>
      <c r="AI58" s="12">
        <f t="shared" si="70"/>
        <v>0</v>
      </c>
      <c r="AJ58" s="13">
        <f>IF($O55&lt;24,AI58*562500,IF(AND($O55&gt;=24,$O55&lt;28),AI58*750000,AI58*1260000))</f>
        <v>0</v>
      </c>
      <c r="AK58" s="12">
        <f t="shared" si="71"/>
        <v>0</v>
      </c>
      <c r="AL58" s="13">
        <f>IF($O55&lt;24,AK58*625000,IF(AND($O55&gt;=24,$O55&lt;28),AK58*1125000,AK58*1750000))</f>
        <v>0</v>
      </c>
      <c r="AM58" s="12">
        <f t="shared" si="72"/>
        <v>0</v>
      </c>
      <c r="AN58" s="13">
        <f>IF($O55&lt;24,AM58*625000,IF(AND($O55&gt;=24,$O55&lt;28),AM58*1125000,AM58*1750000))</f>
        <v>0</v>
      </c>
      <c r="AO58" s="12">
        <f t="shared" si="73"/>
        <v>0</v>
      </c>
      <c r="AP58" s="13">
        <f>IF($O55&lt;24,AO58*562500,IF(AND($O55&gt;=24,$O55&lt;28),AO58*750000,AO58*1260000))</f>
        <v>0</v>
      </c>
      <c r="AQ58" s="15"/>
      <c r="AR58" s="13"/>
      <c r="AS58" s="15"/>
      <c r="AT58" s="13"/>
      <c r="AU58" s="13">
        <f t="shared" si="74"/>
        <v>0</v>
      </c>
      <c r="AV58" s="9">
        <f>IF($O55&lt;24,AU58*1250000,IF(AND($O55&gt;=24,$O55&lt;28),AU58*750000,AU58*350000))</f>
        <v>0</v>
      </c>
      <c r="AW58" s="11"/>
      <c r="AX58"/>
      <c r="AY58"/>
      <c r="AZ58"/>
    </row>
    <row r="59" spans="1:52" x14ac:dyDescent="0.25">
      <c r="A59" s="9" t="s">
        <v>21</v>
      </c>
      <c r="B59" s="13"/>
      <c r="C59" s="13"/>
      <c r="D59" s="13"/>
      <c r="E59" s="21"/>
      <c r="F59" s="13"/>
      <c r="G59" s="13"/>
      <c r="H59" s="13"/>
      <c r="I59" s="13"/>
      <c r="J59" s="13"/>
      <c r="K59" s="13"/>
      <c r="L59" s="21"/>
      <c r="M59" s="21"/>
      <c r="N59" s="13"/>
      <c r="O59"/>
      <c r="P59"/>
      <c r="Q59"/>
      <c r="R59"/>
      <c r="S59" s="4" t="s">
        <v>31</v>
      </c>
      <c r="T59" s="4">
        <f>ROUNDUP(SUM(B56:B60,E56:I60,K56:M60,P56:P60)+(SUM(C56:D60)/5)+(SUM(J56:J60)/5),0)</f>
        <v>0</v>
      </c>
      <c r="V59" s="9" t="s">
        <v>21</v>
      </c>
      <c r="W59" s="12">
        <f t="shared" si="65"/>
        <v>0</v>
      </c>
      <c r="X59" s="13">
        <f>IF($O55&lt;24,W59*375000,IF(AND($O55&gt;=24,$O55&lt;28),W59*1000000,W59*99999999))</f>
        <v>0</v>
      </c>
      <c r="Y59" s="12">
        <f t="shared" si="66"/>
        <v>0</v>
      </c>
      <c r="Z59" s="13">
        <f>IF($O55&lt;24,Y59*375000,IF(AND($O55&gt;=24,$O55&lt;28),Y59*1000000,Y59*2450000))</f>
        <v>0</v>
      </c>
      <c r="AA59" s="12">
        <f t="shared" si="67"/>
        <v>0</v>
      </c>
      <c r="AB59" s="13">
        <f>IF($O55&lt;24,AA59*375000,IF(AND($O55&gt;=24,$O55&lt;28),AA59*1000000,AA59*2450000))</f>
        <v>0</v>
      </c>
      <c r="AC59" s="15"/>
      <c r="AD59" s="13"/>
      <c r="AE59" s="12">
        <f t="shared" si="68"/>
        <v>0</v>
      </c>
      <c r="AF59" s="13">
        <f>IF($O55&lt;24,AE59*375000,IF(AND($O55&gt;=24,$O55&lt;28),AE59*1000000,AE59*2450000))</f>
        <v>0</v>
      </c>
      <c r="AG59" s="12">
        <f t="shared" si="69"/>
        <v>0</v>
      </c>
      <c r="AH59" s="13">
        <f>IF($O55&lt;24,AG59*1875000,IF(AND($O55&gt;=24,$O55&lt;28),AG59*26562500,AG59*4900000))</f>
        <v>0</v>
      </c>
      <c r="AI59" s="12">
        <f t="shared" si="70"/>
        <v>0</v>
      </c>
      <c r="AJ59" s="13">
        <f>IF($O55&lt;24,AI59*750000,IF(AND($O55&gt;=24,$O55&lt;28),AI59*1125000,AI59*2450000))</f>
        <v>0</v>
      </c>
      <c r="AK59" s="12">
        <f t="shared" si="71"/>
        <v>0</v>
      </c>
      <c r="AL59" s="13">
        <f>IF($O55&lt;24,AK59*1125000,IF(AND($O55&gt;=24,$O55&lt;28),AK59*1750000,AK59*2520000))</f>
        <v>0</v>
      </c>
      <c r="AM59" s="12">
        <f t="shared" si="72"/>
        <v>0</v>
      </c>
      <c r="AN59" s="13">
        <f>IF($O55&lt;24,AM59*1125000,IF(AND($O55&gt;=24,$O55&lt;28),AM59*1750000,AM59*2520000))</f>
        <v>0</v>
      </c>
      <c r="AO59" s="12">
        <f t="shared" si="73"/>
        <v>0</v>
      </c>
      <c r="AP59" s="13">
        <f>IF($O55&lt;24,AO59*750000,IF(AND($O55&gt;=24,$O55&lt;28),AO59*1125000,AO59*2450000))</f>
        <v>0</v>
      </c>
      <c r="AQ59" s="15"/>
      <c r="AR59" s="13"/>
      <c r="AS59" s="15"/>
      <c r="AT59" s="13"/>
      <c r="AU59" s="13">
        <f t="shared" si="74"/>
        <v>0</v>
      </c>
      <c r="AV59" s="9">
        <f>IF($O55&lt;24,AU59*2187500,IF(AND($O55&gt;=24,$O55&lt;28),AU59*1000000,AU59*420000))</f>
        <v>0</v>
      </c>
      <c r="AW59"/>
      <c r="AX59"/>
      <c r="AY59"/>
      <c r="AZ59"/>
    </row>
    <row r="60" spans="1:52" x14ac:dyDescent="0.25">
      <c r="A60" s="9" t="s">
        <v>22</v>
      </c>
      <c r="B60" s="13"/>
      <c r="C60" s="13"/>
      <c r="D60" s="13"/>
      <c r="E60" s="21"/>
      <c r="F60" s="13"/>
      <c r="G60" s="13"/>
      <c r="H60" s="13"/>
      <c r="I60" s="13"/>
      <c r="J60" s="13"/>
      <c r="K60" s="13"/>
      <c r="L60" s="21"/>
      <c r="M60" s="21"/>
      <c r="N60" s="13"/>
      <c r="O60"/>
      <c r="P60"/>
      <c r="Q60"/>
      <c r="R60"/>
      <c r="S60" s="4" t="s">
        <v>32</v>
      </c>
      <c r="T60" s="19">
        <f>SUM(X61:AY61)</f>
        <v>0</v>
      </c>
      <c r="V60" s="9" t="s">
        <v>22</v>
      </c>
      <c r="W60" s="12">
        <f t="shared" si="65"/>
        <v>0</v>
      </c>
      <c r="X60" s="13">
        <f>IF($O55&lt;24,W60*687500,IF(AND($O55&gt;=24,$O55&lt;28),W60*1250000,W60*99999999))</f>
        <v>0</v>
      </c>
      <c r="Y60" s="12">
        <f t="shared" si="66"/>
        <v>0</v>
      </c>
      <c r="Z60" s="13">
        <f>IF($O55&lt;24,Y60*687500,IF(AND($O55&gt;=24,$O55&lt;28),Y60*1250000,Y60*4200000))</f>
        <v>0</v>
      </c>
      <c r="AA60" s="12">
        <f t="shared" si="67"/>
        <v>0</v>
      </c>
      <c r="AB60" s="13">
        <f>IF($O55&lt;24,AA60*687500,IF(AND($O55&gt;=24,$O55&lt;28),AA60*1250000,AA60*4200000))</f>
        <v>0</v>
      </c>
      <c r="AC60" s="15"/>
      <c r="AD60" s="13"/>
      <c r="AE60" s="12">
        <f t="shared" si="68"/>
        <v>0</v>
      </c>
      <c r="AF60" s="13">
        <f>IF($O55&lt;24,AE60*687500,IF(AND($O55&gt;=24,$O55&lt;28),AE60*1250000,AE60*4200000))</f>
        <v>0</v>
      </c>
      <c r="AG60" s="12">
        <f t="shared" si="69"/>
        <v>0</v>
      </c>
      <c r="AH60" s="13">
        <f>IF($O55&lt;24,AG60*3750000,IF(AND($O55&gt;=24,$O55&lt;28),AG60*5000000,AG60*8400000))</f>
        <v>0</v>
      </c>
      <c r="AI60" s="12">
        <f t="shared" si="70"/>
        <v>0</v>
      </c>
      <c r="AJ60" s="13">
        <f>IF($O55&lt;24,AI60*1125000,IF(AND($O55&gt;=24,$O55&lt;28),AI60*2187500,AI60*3500000))</f>
        <v>0</v>
      </c>
      <c r="AK60" s="12">
        <f t="shared" si="71"/>
        <v>0</v>
      </c>
      <c r="AL60" s="13">
        <f>IF($O55&lt;24,AK60*1750000,IF(AND($O55&gt;=24,$O55&lt;28),AK60*2656250,AK60*3640000))</f>
        <v>0</v>
      </c>
      <c r="AM60" s="12">
        <f t="shared" si="72"/>
        <v>0</v>
      </c>
      <c r="AN60" s="13">
        <f>IF($O55&lt;24,AM60*1750000,IF(AND($O55&gt;=24,$O55&lt;28),AM60*2656250,AM60*3640000))</f>
        <v>0</v>
      </c>
      <c r="AO60" s="12">
        <f t="shared" si="73"/>
        <v>0</v>
      </c>
      <c r="AP60" s="13">
        <f>IF($O55&lt;24,AO60*1125000,IF(AND($O55&gt;=24,$O55&lt;28),AO60*2187500,AO60*3500000))</f>
        <v>0</v>
      </c>
      <c r="AQ60" s="15"/>
      <c r="AR60" s="13"/>
      <c r="AS60" s="15"/>
      <c r="AT60" s="13"/>
      <c r="AU60" s="13">
        <f t="shared" si="74"/>
        <v>0</v>
      </c>
      <c r="AV60" s="9">
        <f>IF($O55&lt;24,AU60*3750000,IF(AND($O55&gt;=24,$O55&lt;28),AU60*1250000,AU60*770000))</f>
        <v>0</v>
      </c>
      <c r="AW60"/>
      <c r="AX60"/>
      <c r="AY60"/>
      <c r="AZ60"/>
    </row>
    <row r="61" spans="1:52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 s="17"/>
      <c r="T61" s="17"/>
      <c r="V61"/>
      <c r="W61"/>
      <c r="X61" s="11">
        <f>SUM(X56:X60)</f>
        <v>0</v>
      </c>
      <c r="Y61"/>
      <c r="Z61" s="11">
        <f>SUM(Z56:Z60)</f>
        <v>0</v>
      </c>
      <c r="AA61"/>
      <c r="AB61" s="11">
        <f>SUM(AB56:AB60)</f>
        <v>0</v>
      </c>
      <c r="AC61"/>
      <c r="AD61"/>
      <c r="AE61"/>
      <c r="AF61" s="11">
        <f>SUM(AF56:AF60)</f>
        <v>0</v>
      </c>
      <c r="AG61"/>
      <c r="AH61" s="11">
        <f>SUM(AH56:AH60)</f>
        <v>0</v>
      </c>
      <c r="AI61"/>
      <c r="AJ61" s="11">
        <f>SUM(AJ56:AJ60)</f>
        <v>0</v>
      </c>
      <c r="AK61"/>
      <c r="AL61" s="11">
        <f>SUM(AL56:AL60)</f>
        <v>0</v>
      </c>
      <c r="AM61"/>
      <c r="AN61" s="11">
        <f>SUM(AN56:AN60)</f>
        <v>0</v>
      </c>
      <c r="AO61"/>
      <c r="AP61" s="11">
        <f>SUM(AP56:AP60)</f>
        <v>0</v>
      </c>
      <c r="AQ61"/>
      <c r="AR61"/>
      <c r="AS61"/>
      <c r="AT61"/>
      <c r="AU61"/>
      <c r="AV61" s="11">
        <f>SUM(AV56:AV60)</f>
        <v>0</v>
      </c>
      <c r="AW61"/>
      <c r="AX61"/>
      <c r="AY61"/>
      <c r="AZ61"/>
    </row>
    <row r="62" spans="1:52" collapsed="1" x14ac:dyDescent="0.25"/>
    <row r="63" spans="1:52" x14ac:dyDescent="0.25">
      <c r="A63" s="9" t="s">
        <v>23</v>
      </c>
      <c r="B63" s="9" t="s">
        <v>5</v>
      </c>
      <c r="C63" s="9" t="s">
        <v>8</v>
      </c>
      <c r="D63" s="9" t="s">
        <v>7</v>
      </c>
      <c r="E63" s="10" t="s">
        <v>24</v>
      </c>
      <c r="F63" s="9" t="s">
        <v>25</v>
      </c>
      <c r="G63" s="9" t="s">
        <v>26</v>
      </c>
      <c r="H63" s="9" t="s">
        <v>12</v>
      </c>
      <c r="I63" s="9" t="s">
        <v>27</v>
      </c>
      <c r="J63" s="9" t="s">
        <v>28</v>
      </c>
      <c r="K63" s="9" t="s">
        <v>9</v>
      </c>
      <c r="L63" s="10" t="s">
        <v>14</v>
      </c>
      <c r="M63" s="10" t="s">
        <v>15</v>
      </c>
      <c r="N63" s="9" t="s">
        <v>16</v>
      </c>
      <c r="O63" s="9" t="s">
        <v>17</v>
      </c>
      <c r="P63"/>
      <c r="Q63"/>
      <c r="R63"/>
      <c r="S63" s="11"/>
      <c r="T63" s="11"/>
      <c r="V63" s="9" t="s">
        <v>23</v>
      </c>
      <c r="W63" s="9" t="s">
        <v>5</v>
      </c>
      <c r="X63" s="9"/>
      <c r="Y63" s="9" t="s">
        <v>8</v>
      </c>
      <c r="Z63" s="9"/>
      <c r="AA63" s="9" t="s">
        <v>7</v>
      </c>
      <c r="AB63" s="9"/>
      <c r="AC63" s="10" t="s">
        <v>24</v>
      </c>
      <c r="AD63" s="9"/>
      <c r="AE63" s="9" t="s">
        <v>25</v>
      </c>
      <c r="AF63" s="9"/>
      <c r="AG63" s="9" t="s">
        <v>26</v>
      </c>
      <c r="AH63" s="9"/>
      <c r="AI63" s="9" t="s">
        <v>12</v>
      </c>
      <c r="AJ63" s="9"/>
      <c r="AK63" s="9" t="s">
        <v>27</v>
      </c>
      <c r="AL63" s="9"/>
      <c r="AM63" s="9" t="s">
        <v>28</v>
      </c>
      <c r="AN63" s="9"/>
      <c r="AO63" s="9" t="s">
        <v>9</v>
      </c>
      <c r="AP63" s="9"/>
      <c r="AQ63" s="10" t="s">
        <v>14</v>
      </c>
      <c r="AR63" s="9"/>
      <c r="AS63" s="10" t="s">
        <v>15</v>
      </c>
      <c r="AT63" s="9"/>
      <c r="AU63" s="9" t="s">
        <v>16</v>
      </c>
      <c r="AV63" s="9"/>
      <c r="AW63" s="9" t="s">
        <v>17</v>
      </c>
    </row>
    <row r="64" spans="1:52" x14ac:dyDescent="0.25">
      <c r="A64" s="13"/>
      <c r="B64" s="13"/>
      <c r="C64" s="13"/>
      <c r="D64" s="13"/>
      <c r="E64" s="15"/>
      <c r="F64" s="13"/>
      <c r="G64" s="13"/>
      <c r="H64" s="13"/>
      <c r="I64" s="13"/>
      <c r="J64" s="13"/>
      <c r="K64" s="13"/>
      <c r="L64" s="15"/>
      <c r="M64" s="15"/>
      <c r="N64" s="13"/>
      <c r="O64" s="13"/>
      <c r="P64"/>
      <c r="Q64"/>
      <c r="R64"/>
      <c r="S64" s="11"/>
      <c r="T64" s="11"/>
      <c r="V64" s="13"/>
      <c r="W64" s="13"/>
      <c r="X64" s="13"/>
      <c r="Y64" s="13"/>
      <c r="Z64" s="13"/>
      <c r="AA64" s="13"/>
      <c r="AB64" s="13"/>
      <c r="AC64" s="15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5"/>
      <c r="AR64" s="13"/>
      <c r="AS64" s="15"/>
      <c r="AT64" s="13"/>
      <c r="AU64" s="13"/>
      <c r="AV64" s="13"/>
      <c r="AW64" s="13">
        <f>O64</f>
        <v>0</v>
      </c>
    </row>
    <row r="65" spans="1:49" x14ac:dyDescent="0.25">
      <c r="A65" s="9" t="s">
        <v>18</v>
      </c>
      <c r="B65" s="13"/>
      <c r="C65" s="13"/>
      <c r="D65" s="13"/>
      <c r="E65" s="21"/>
      <c r="F65" s="13"/>
      <c r="G65" s="13"/>
      <c r="H65" s="13"/>
      <c r="I65" s="13"/>
      <c r="J65" s="13"/>
      <c r="K65" s="13"/>
      <c r="L65" s="21"/>
      <c r="M65" s="21"/>
      <c r="N65" s="13"/>
      <c r="O65" s="11"/>
      <c r="P65"/>
      <c r="Q65"/>
      <c r="R65"/>
      <c r="S65" s="11"/>
      <c r="T65" s="11"/>
      <c r="V65" s="9" t="s">
        <v>18</v>
      </c>
      <c r="W65" s="12">
        <f>B65</f>
        <v>0</v>
      </c>
      <c r="X65" s="13">
        <f>IF($O64&lt;24,W65*125000,IF(AND($O64&gt;=24,$O64&lt;28),W65*250000,W65*99999999))</f>
        <v>0</v>
      </c>
      <c r="Y65" s="12">
        <f>C65</f>
        <v>0</v>
      </c>
      <c r="Z65" s="13">
        <f>IF($O64&lt;24,Y65*125000,IF(AND($O64&gt;=24,$O64&lt;28),Y65*250000,Y65*490000))</f>
        <v>0</v>
      </c>
      <c r="AA65" s="12">
        <f>D65</f>
        <v>0</v>
      </c>
      <c r="AB65" s="13">
        <f>IF($O64&lt;24,AA65*125000,IF(AND($O64&gt;=24,$O64&lt;28),AA65*250000,AA65*490000))</f>
        <v>0</v>
      </c>
      <c r="AC65" s="15"/>
      <c r="AD65" s="13"/>
      <c r="AE65" s="12">
        <f>F65</f>
        <v>0</v>
      </c>
      <c r="AF65" s="13">
        <f>IF($O64&lt;24,AE65*125000,IF(AND($O64&gt;=24,$O64&lt;28),AE65*250000,AE65*490000))</f>
        <v>0</v>
      </c>
      <c r="AG65" s="12">
        <f>G65</f>
        <v>0</v>
      </c>
      <c r="AH65" s="13">
        <f>IF($O64&lt;24,AG65*500000,IF(AND($O64&gt;=24,$O64&lt;28),AG65*625000,AG65*1120000))</f>
        <v>0</v>
      </c>
      <c r="AI65" s="12">
        <f>H65</f>
        <v>0</v>
      </c>
      <c r="AJ65" s="13">
        <f>IF($O64&lt;24,AI65*125000,IF(AND($O64&gt;=24,$O64&lt;28),AI65*375000,AI65*630000))</f>
        <v>0</v>
      </c>
      <c r="AK65" s="12">
        <f>I65</f>
        <v>0</v>
      </c>
      <c r="AL65" s="13">
        <f>IF($O64&lt;24,AK65*156250,IF(AND($O64&gt;=24,$O64&lt;28),AK65*375000,AK65*630000))</f>
        <v>0</v>
      </c>
      <c r="AM65" s="12">
        <f>J65</f>
        <v>0</v>
      </c>
      <c r="AN65" s="13">
        <f>IF($O64&lt;24,AM65*156250,IF(AND($O64&gt;=24,$O64&lt;28),AM65*375000,AM65*630000))</f>
        <v>0</v>
      </c>
      <c r="AO65" s="12">
        <f>K65</f>
        <v>0</v>
      </c>
      <c r="AP65" s="13">
        <f>IF($O64&lt;24,AO65*125000,IF(AND($O64&gt;=24,$O64&lt;28),AO65*375000,AO65*630000))</f>
        <v>0</v>
      </c>
      <c r="AQ65" s="15"/>
      <c r="AR65" s="13"/>
      <c r="AS65" s="15"/>
      <c r="AT65" s="13"/>
      <c r="AU65" s="13">
        <f>N65</f>
        <v>0</v>
      </c>
      <c r="AV65" s="9">
        <f>IF($O64&lt;24,AU65*437500,IF(AND($O64&gt;=24,$O64&lt;28),AU65*250000,AU65*140000))</f>
        <v>0</v>
      </c>
      <c r="AW65" s="11"/>
    </row>
    <row r="66" spans="1:49" x14ac:dyDescent="0.25">
      <c r="A66" s="9" t="s">
        <v>19</v>
      </c>
      <c r="B66" s="13"/>
      <c r="C66" s="13"/>
      <c r="D66" s="13"/>
      <c r="E66" s="21"/>
      <c r="F66" s="13"/>
      <c r="G66" s="13"/>
      <c r="H66" s="13"/>
      <c r="I66" s="13"/>
      <c r="J66" s="13"/>
      <c r="K66" s="13"/>
      <c r="L66" s="21"/>
      <c r="M66" s="21"/>
      <c r="N66" s="13"/>
      <c r="O66" s="11"/>
      <c r="P66"/>
      <c r="Q66"/>
      <c r="R66"/>
      <c r="S66" s="11"/>
      <c r="T66" s="11"/>
      <c r="V66" s="9" t="s">
        <v>19</v>
      </c>
      <c r="W66" s="12">
        <f t="shared" ref="W66:W69" si="75">B66</f>
        <v>0</v>
      </c>
      <c r="X66" s="13">
        <f>IF($O64&lt;24,W66*187500,IF(AND($O64&gt;=24,$O64&lt;28),W66*375000,W66*99999999))</f>
        <v>0</v>
      </c>
      <c r="Y66" s="12">
        <f t="shared" ref="Y66:Y69" si="76">C66</f>
        <v>0</v>
      </c>
      <c r="Z66" s="13">
        <f>IF($O64&lt;24,Y66*187500,IF(AND($O64&gt;=24,$O64&lt;28),Y66*500000,Y66*875000))</f>
        <v>0</v>
      </c>
      <c r="AA66" s="12">
        <f t="shared" ref="AA66:AA69" si="77">D66</f>
        <v>0</v>
      </c>
      <c r="AB66" s="13">
        <f>IF($O64&lt;24,AA66*187500,IF(AND($O64&gt;=24,$O64&lt;28),AA66*500000,AA66*875000))</f>
        <v>0</v>
      </c>
      <c r="AC66" s="15"/>
      <c r="AD66" s="13"/>
      <c r="AE66" s="12">
        <f t="shared" ref="AE66:AE69" si="78">F66</f>
        <v>0</v>
      </c>
      <c r="AF66" s="13">
        <f>IF($O64&lt;24,AE66*187500,IF(AND($O64&gt;=24,$O64&lt;28),AE66*500000,AE66*875000))</f>
        <v>0</v>
      </c>
      <c r="AG66" s="12">
        <f t="shared" ref="AG66:AG69" si="79">G66</f>
        <v>0</v>
      </c>
      <c r="AH66" s="13">
        <f>IF($O64&lt;24,AG66*937500,IF(AND($O64&gt;=24,$O64&lt;28),AG66*1125000,AG66*2100000))</f>
        <v>0</v>
      </c>
      <c r="AI66" s="12">
        <f t="shared" ref="AI66:AI69" si="80">H66</f>
        <v>0</v>
      </c>
      <c r="AJ66" s="13">
        <f>IF($O64&lt;24,AI66*312500,IF(AND($O64&gt;=24,$O64&lt;28),AI66*562500,AI66*840000))</f>
        <v>0</v>
      </c>
      <c r="AK66" s="12">
        <f t="shared" ref="AK66:AK69" si="81">I66</f>
        <v>0</v>
      </c>
      <c r="AL66" s="13">
        <f>IF($O64&lt;24,AK66*375000,IF(AND($O64&gt;=24,$O64&lt;28),AK66*625000,AK66*1015000))</f>
        <v>0</v>
      </c>
      <c r="AM66" s="12">
        <f t="shared" ref="AM66:AM69" si="82">J66</f>
        <v>0</v>
      </c>
      <c r="AN66" s="13">
        <f>IF($O64&lt;24,AM66*375000,IF(AND($O64&gt;=24,$O64&lt;28),AM66*625000,AM66*1015000))</f>
        <v>0</v>
      </c>
      <c r="AO66" s="12">
        <f t="shared" ref="AO66:AO69" si="83">K66</f>
        <v>0</v>
      </c>
      <c r="AP66" s="13">
        <f>IF($O64&lt;24,AO66*312500,IF(AND($O64&gt;=24,$O64&lt;28),AO66*562500,AO66*840000))</f>
        <v>0</v>
      </c>
      <c r="AQ66" s="15"/>
      <c r="AR66" s="13"/>
      <c r="AS66" s="15"/>
      <c r="AT66" s="13"/>
      <c r="AU66" s="13">
        <f t="shared" ref="AU66:AU69" si="84">N66</f>
        <v>0</v>
      </c>
      <c r="AV66" s="9">
        <f>IF($O64&lt;24,AU66*781250,IF(AND($O64&gt;=24,$O64&lt;28),AU66*500000,AU66*210000))</f>
        <v>0</v>
      </c>
      <c r="AW66" s="11"/>
    </row>
    <row r="67" spans="1:49" x14ac:dyDescent="0.25">
      <c r="A67" s="9" t="s">
        <v>20</v>
      </c>
      <c r="B67" s="13"/>
      <c r="C67" s="13"/>
      <c r="D67" s="13"/>
      <c r="E67" s="21"/>
      <c r="F67" s="13"/>
      <c r="G67" s="13"/>
      <c r="H67" s="13"/>
      <c r="I67" s="13"/>
      <c r="J67" s="13"/>
      <c r="K67" s="13"/>
      <c r="L67" s="21"/>
      <c r="M67" s="21"/>
      <c r="N67" s="13"/>
      <c r="O67" s="11"/>
      <c r="P67"/>
      <c r="Q67"/>
      <c r="R67"/>
      <c r="S67" s="11"/>
      <c r="T67" s="11"/>
      <c r="V67" s="9" t="s">
        <v>20</v>
      </c>
      <c r="W67" s="12">
        <f t="shared" si="75"/>
        <v>0</v>
      </c>
      <c r="X67" s="13">
        <f>IF($O64&lt;24,W67*312500,IF(AND($O64&gt;=24,$O64&lt;28),W67*750000,W67*99999999))</f>
        <v>0</v>
      </c>
      <c r="Y67" s="12">
        <f t="shared" si="76"/>
        <v>0</v>
      </c>
      <c r="Z67" s="13">
        <f>IF($O64&lt;24,Y67*312500,IF(AND($O64&gt;=24,$O64&lt;28),Y67*750000,Y67*1400000))</f>
        <v>0</v>
      </c>
      <c r="AA67" s="12">
        <f t="shared" si="77"/>
        <v>0</v>
      </c>
      <c r="AB67" s="13">
        <f>IF($O64&lt;24,AA67*312500,IF(AND($O64&gt;=24,$O64&lt;28),AA67*750000,AA67*1400000))</f>
        <v>0</v>
      </c>
      <c r="AC67" s="15"/>
      <c r="AD67" s="13"/>
      <c r="AE67" s="12">
        <f t="shared" si="78"/>
        <v>0</v>
      </c>
      <c r="AF67" s="13">
        <f>IF($O64&lt;24,AE67*312500,IF(AND($O64&gt;=24,$O64&lt;28),AE67*750000,AE67*1400000))</f>
        <v>0</v>
      </c>
      <c r="AG67" s="12">
        <f t="shared" si="79"/>
        <v>0</v>
      </c>
      <c r="AH67" s="13">
        <f>IF($O64&lt;24,AG67*1250000,IF(AND($O64&gt;=24,$O64&lt;28),AG67*1812500,AG67*3150000))</f>
        <v>0</v>
      </c>
      <c r="AI67" s="12">
        <f t="shared" si="80"/>
        <v>0</v>
      </c>
      <c r="AJ67" s="13">
        <f>IF($O64&lt;24,AI67*562500,IF(AND($O64&gt;=24,$O64&lt;28),AI67*750000,AI67*1260000))</f>
        <v>0</v>
      </c>
      <c r="AK67" s="12">
        <f t="shared" si="81"/>
        <v>0</v>
      </c>
      <c r="AL67" s="13">
        <f>IF($O64&lt;24,AK67*625000,IF(AND($O64&gt;=24,$O64&lt;28),AK67*1125000,AK67*1750000))</f>
        <v>0</v>
      </c>
      <c r="AM67" s="12">
        <f t="shared" si="82"/>
        <v>0</v>
      </c>
      <c r="AN67" s="13">
        <f>IF($O64&lt;24,AM67*625000,IF(AND($O64&gt;=24,$O64&lt;28),AM67*1125000,AM67*1750000))</f>
        <v>0</v>
      </c>
      <c r="AO67" s="12">
        <f t="shared" si="83"/>
        <v>0</v>
      </c>
      <c r="AP67" s="13">
        <f>IF($O64&lt;24,AO67*562500,IF(AND($O64&gt;=24,$O64&lt;28),AO67*750000,AO67*1260000))</f>
        <v>0</v>
      </c>
      <c r="AQ67" s="15"/>
      <c r="AR67" s="13"/>
      <c r="AS67" s="15"/>
      <c r="AT67" s="13"/>
      <c r="AU67" s="13">
        <f t="shared" si="84"/>
        <v>0</v>
      </c>
      <c r="AV67" s="9">
        <f>IF($O64&lt;24,AU67*1250000,IF(AND($O64&gt;=24,$O64&lt;28),AU67*750000,AU67*350000))</f>
        <v>0</v>
      </c>
      <c r="AW67" s="11"/>
    </row>
    <row r="68" spans="1:49" x14ac:dyDescent="0.25">
      <c r="A68" s="9" t="s">
        <v>21</v>
      </c>
      <c r="B68" s="13"/>
      <c r="C68" s="13"/>
      <c r="D68" s="13"/>
      <c r="E68" s="21"/>
      <c r="F68" s="13"/>
      <c r="G68" s="13"/>
      <c r="H68" s="13"/>
      <c r="I68" s="13"/>
      <c r="J68" s="13"/>
      <c r="K68" s="13"/>
      <c r="L68" s="21"/>
      <c r="M68" s="21"/>
      <c r="N68" s="13"/>
      <c r="O68"/>
      <c r="P68"/>
      <c r="Q68"/>
      <c r="R68"/>
      <c r="S68" s="4" t="s">
        <v>31</v>
      </c>
      <c r="T68" s="4">
        <f>ROUNDUP(SUM(B65:B69,E65:I69,K65:M69,P65:P69)+(SUM(C65:D69)/5)+(SUM(J65:J69)/5),0)</f>
        <v>0</v>
      </c>
      <c r="V68" s="9" t="s">
        <v>21</v>
      </c>
      <c r="W68" s="12">
        <f t="shared" si="75"/>
        <v>0</v>
      </c>
      <c r="X68" s="13">
        <f>IF($O64&lt;24,W68*375000,IF(AND($O64&gt;=24,$O64&lt;28),W68*1000000,W68*99999999))</f>
        <v>0</v>
      </c>
      <c r="Y68" s="12">
        <f t="shared" si="76"/>
        <v>0</v>
      </c>
      <c r="Z68" s="13">
        <f>IF($O64&lt;24,Y68*375000,IF(AND($O64&gt;=24,$O64&lt;28),Y68*1000000,Y68*2450000))</f>
        <v>0</v>
      </c>
      <c r="AA68" s="12">
        <f t="shared" si="77"/>
        <v>0</v>
      </c>
      <c r="AB68" s="13">
        <f>IF($O64&lt;24,AA68*375000,IF(AND($O64&gt;=24,$O64&lt;28),AA68*1000000,AA68*2450000))</f>
        <v>0</v>
      </c>
      <c r="AC68" s="15"/>
      <c r="AD68" s="13"/>
      <c r="AE68" s="12">
        <f t="shared" si="78"/>
        <v>0</v>
      </c>
      <c r="AF68" s="13">
        <f>IF($O64&lt;24,AE68*375000,IF(AND($O64&gt;=24,$O64&lt;28),AE68*1000000,AE68*2450000))</f>
        <v>0</v>
      </c>
      <c r="AG68" s="12">
        <f t="shared" si="79"/>
        <v>0</v>
      </c>
      <c r="AH68" s="13">
        <f>IF($O64&lt;24,AG68*1875000,IF(AND($O64&gt;=24,$O64&lt;28),AG68*26562500,AG68*4900000))</f>
        <v>0</v>
      </c>
      <c r="AI68" s="12">
        <f t="shared" si="80"/>
        <v>0</v>
      </c>
      <c r="AJ68" s="13">
        <f>IF($O64&lt;24,AI68*750000,IF(AND($O64&gt;=24,$O64&lt;28),AI68*1125000,AI68*2450000))</f>
        <v>0</v>
      </c>
      <c r="AK68" s="12">
        <f t="shared" si="81"/>
        <v>0</v>
      </c>
      <c r="AL68" s="13">
        <f>IF($O64&lt;24,AK68*1125000,IF(AND($O64&gt;=24,$O64&lt;28),AK68*1750000,AK68*2520000))</f>
        <v>0</v>
      </c>
      <c r="AM68" s="12">
        <f t="shared" si="82"/>
        <v>0</v>
      </c>
      <c r="AN68" s="13">
        <f>IF($O64&lt;24,AM68*1125000,IF(AND($O64&gt;=24,$O64&lt;28),AM68*1750000,AM68*2520000))</f>
        <v>0</v>
      </c>
      <c r="AO68" s="12">
        <f t="shared" si="83"/>
        <v>0</v>
      </c>
      <c r="AP68" s="13">
        <f>IF($O64&lt;24,AO68*750000,IF(AND($O64&gt;=24,$O64&lt;28),AO68*1125000,AO68*2450000))</f>
        <v>0</v>
      </c>
      <c r="AQ68" s="15"/>
      <c r="AR68" s="13"/>
      <c r="AS68" s="15"/>
      <c r="AT68" s="13"/>
      <c r="AU68" s="13">
        <f t="shared" si="84"/>
        <v>0</v>
      </c>
      <c r="AV68" s="9">
        <f>IF($O64&lt;24,AU68*2187500,IF(AND($O64&gt;=24,$O64&lt;28),AU68*1000000,AU68*420000))</f>
        <v>0</v>
      </c>
      <c r="AW68"/>
    </row>
    <row r="69" spans="1:49" x14ac:dyDescent="0.25">
      <c r="A69" s="9" t="s">
        <v>22</v>
      </c>
      <c r="B69" s="13"/>
      <c r="C69" s="13"/>
      <c r="D69" s="13"/>
      <c r="E69" s="21"/>
      <c r="F69" s="13"/>
      <c r="G69" s="13"/>
      <c r="H69" s="13"/>
      <c r="I69" s="13"/>
      <c r="J69" s="13"/>
      <c r="K69" s="13"/>
      <c r="L69" s="21"/>
      <c r="M69" s="21"/>
      <c r="N69" s="13"/>
      <c r="O69"/>
      <c r="P69"/>
      <c r="Q69"/>
      <c r="R69"/>
      <c r="S69" s="4" t="s">
        <v>32</v>
      </c>
      <c r="T69" s="19">
        <f>SUM(X70:AY70)</f>
        <v>0</v>
      </c>
      <c r="V69" s="9" t="s">
        <v>22</v>
      </c>
      <c r="W69" s="12">
        <f t="shared" si="75"/>
        <v>0</v>
      </c>
      <c r="X69" s="13">
        <f>IF($O64&lt;24,W69*687500,IF(AND($O64&gt;=24,$O64&lt;28),W69*1250000,W69*99999999))</f>
        <v>0</v>
      </c>
      <c r="Y69" s="12">
        <f t="shared" si="76"/>
        <v>0</v>
      </c>
      <c r="Z69" s="13">
        <f>IF($O64&lt;24,Y69*687500,IF(AND($O64&gt;=24,$O64&lt;28),Y69*1250000,Y69*4200000))</f>
        <v>0</v>
      </c>
      <c r="AA69" s="12">
        <f t="shared" si="77"/>
        <v>0</v>
      </c>
      <c r="AB69" s="13">
        <f>IF($O64&lt;24,AA69*687500,IF(AND($O64&gt;=24,$O64&lt;28),AA69*1250000,AA69*4200000))</f>
        <v>0</v>
      </c>
      <c r="AC69" s="15"/>
      <c r="AD69" s="13"/>
      <c r="AE69" s="12">
        <f t="shared" si="78"/>
        <v>0</v>
      </c>
      <c r="AF69" s="13">
        <f>IF($O64&lt;24,AE69*687500,IF(AND($O64&gt;=24,$O64&lt;28),AE69*1250000,AE69*4200000))</f>
        <v>0</v>
      </c>
      <c r="AG69" s="12">
        <f t="shared" si="79"/>
        <v>0</v>
      </c>
      <c r="AH69" s="13">
        <f>IF($O64&lt;24,AG69*3750000,IF(AND($O64&gt;=24,$O64&lt;28),AG69*5000000,AG69*8400000))</f>
        <v>0</v>
      </c>
      <c r="AI69" s="12">
        <f t="shared" si="80"/>
        <v>0</v>
      </c>
      <c r="AJ69" s="13">
        <f>IF($O64&lt;24,AI69*1125000,IF(AND($O64&gt;=24,$O64&lt;28),AI69*2187500,AI69*3500000))</f>
        <v>0</v>
      </c>
      <c r="AK69" s="12">
        <f t="shared" si="81"/>
        <v>0</v>
      </c>
      <c r="AL69" s="13">
        <f>IF($O64&lt;24,AK69*1750000,IF(AND($O64&gt;=24,$O64&lt;28),AK69*2656250,AK69*3640000))</f>
        <v>0</v>
      </c>
      <c r="AM69" s="12">
        <f t="shared" si="82"/>
        <v>0</v>
      </c>
      <c r="AN69" s="13">
        <f>IF($O64&lt;24,AM69*1750000,IF(AND($O64&gt;=24,$O64&lt;28),AM69*2656250,AM69*3640000))</f>
        <v>0</v>
      </c>
      <c r="AO69" s="12">
        <f t="shared" si="83"/>
        <v>0</v>
      </c>
      <c r="AP69" s="13">
        <f>IF($O64&lt;24,AO69*1125000,IF(AND($O64&gt;=24,$O64&lt;28),AO69*2187500,AO69*3500000))</f>
        <v>0</v>
      </c>
      <c r="AQ69" s="15"/>
      <c r="AR69" s="13"/>
      <c r="AS69" s="15"/>
      <c r="AT69" s="13"/>
      <c r="AU69" s="13">
        <f t="shared" si="84"/>
        <v>0</v>
      </c>
      <c r="AV69" s="9">
        <f>IF($O64&lt;24,AU69*3750000,IF(AND($O64&gt;=24,$O64&lt;28),AU69*1250000,AU69*770000))</f>
        <v>0</v>
      </c>
      <c r="AW69"/>
    </row>
    <row r="70" spans="1:49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 s="17"/>
      <c r="T70" s="17"/>
      <c r="V70"/>
      <c r="W70"/>
      <c r="X70" s="11">
        <f>SUM(X65:X69)</f>
        <v>0</v>
      </c>
      <c r="Y70"/>
      <c r="Z70" s="11">
        <f>SUM(Z65:Z69)</f>
        <v>0</v>
      </c>
      <c r="AA70"/>
      <c r="AB70" s="11">
        <f>SUM(AB65:AB69)</f>
        <v>0</v>
      </c>
      <c r="AC70"/>
      <c r="AD70"/>
      <c r="AE70"/>
      <c r="AF70" s="11">
        <f>SUM(AF65:AF69)</f>
        <v>0</v>
      </c>
      <c r="AG70"/>
      <c r="AH70" s="11">
        <f>SUM(AH65:AH69)</f>
        <v>0</v>
      </c>
      <c r="AI70"/>
      <c r="AJ70" s="11">
        <f>SUM(AJ65:AJ69)</f>
        <v>0</v>
      </c>
      <c r="AK70"/>
      <c r="AL70" s="11">
        <f>SUM(AL65:AL69)</f>
        <v>0</v>
      </c>
      <c r="AM70"/>
      <c r="AN70" s="11">
        <f>SUM(AN65:AN69)</f>
        <v>0</v>
      </c>
      <c r="AO70"/>
      <c r="AP70" s="11">
        <f>SUM(AP65:AP69)</f>
        <v>0</v>
      </c>
      <c r="AQ70"/>
      <c r="AR70"/>
      <c r="AS70"/>
      <c r="AT70"/>
      <c r="AU70"/>
      <c r="AV70" s="11">
        <f>SUM(AV65:AV69)</f>
        <v>0</v>
      </c>
      <c r="AW70"/>
    </row>
    <row r="71" spans="1:49" collapsed="1" x14ac:dyDescent="0.25"/>
  </sheetData>
  <sheetProtection algorithmName="SHA-512" hashValue="O8PFxAiq+yRrqiO7CWqap5YOqc4qNpFc39H1zXHgjoc4BjCaI8Ld+vxEv8HbElxwtpSiKe4oJaMBSBq++HUNvg==" saltValue="RvoboCCK/IJqjoYTiFOz5w==" spinCount="100000" sheet="1" objects="1" scenarios="1" selectLockedCells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Jean-Simon Fournier</dc:creator>
  <cp:lastModifiedBy>Jean-Simon Fournier</cp:lastModifiedBy>
  <dcterms:created xsi:type="dcterms:W3CDTF">2020-08-04T03:50:25Z</dcterms:created>
  <dcterms:modified xsi:type="dcterms:W3CDTF">2022-10-27T21:03:59Z</dcterms:modified>
</cp:coreProperties>
</file>